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825" windowWidth="17040" windowHeight="8115" activeTab="0"/>
  </bookViews>
  <sheets>
    <sheet name="List1" sheetId="1" r:id="rId1"/>
    <sheet name="komentář" sheetId="2" r:id="rId2"/>
    <sheet name="1 - střediska " sheetId="3" r:id="rId3"/>
    <sheet name="2 - úpravy" sheetId="4" r:id="rId4"/>
    <sheet name="3 - náklady DFP" sheetId="5" r:id="rId5"/>
    <sheet name="4 - investice" sheetId="6" r:id="rId6"/>
    <sheet name="5 - ostatní" sheetId="7" r:id="rId7"/>
  </sheets>
  <externalReferences>
    <externalReference r:id="rId10"/>
    <externalReference r:id="rId11"/>
    <externalReference r:id="rId12"/>
  </externalReferences>
  <definedNames>
    <definedName name="_Hlk192285962" localSheetId="2">'1 - střediska '!$A$27</definedName>
    <definedName name="OLE_LINK1" localSheetId="6">'5 - ostatní'!#REF!</definedName>
  </definedNames>
  <calcPr calcMode="manual" fullCalcOnLoad="1"/>
</workbook>
</file>

<file path=xl/comments3.xml><?xml version="1.0" encoding="utf-8"?>
<comments xmlns="http://schemas.openxmlformats.org/spreadsheetml/2006/main">
  <authors>
    <author>Ilona Sovov?</author>
  </authors>
  <commentList>
    <comment ref="B5" authorId="0">
      <text>
        <r>
          <rPr>
            <b/>
            <sz val="9"/>
            <rFont val="Tahoma"/>
            <family val="0"/>
          </rPr>
          <t>Ilona Sovová:</t>
        </r>
        <r>
          <rPr>
            <sz val="9"/>
            <rFont val="Tahoma"/>
            <family val="0"/>
          </rPr>
          <t xml:space="preserve">
-150 000 režie 1615</t>
        </r>
      </text>
    </comment>
  </commentList>
</comments>
</file>

<file path=xl/sharedStrings.xml><?xml version="1.0" encoding="utf-8"?>
<sst xmlns="http://schemas.openxmlformats.org/spreadsheetml/2006/main" count="137" uniqueCount="122">
  <si>
    <t>příjmy celkem</t>
  </si>
  <si>
    <t>čerpání</t>
  </si>
  <si>
    <t>DFP</t>
  </si>
  <si>
    <t>KFL</t>
  </si>
  <si>
    <t>KPP</t>
  </si>
  <si>
    <t>KMD</t>
  </si>
  <si>
    <t>KSS</t>
  </si>
  <si>
    <t>KCH</t>
  </si>
  <si>
    <t>KFY</t>
  </si>
  <si>
    <t>KAP</t>
  </si>
  <si>
    <t>KGE</t>
  </si>
  <si>
    <t>KPV</t>
  </si>
  <si>
    <t>KRO</t>
  </si>
  <si>
    <t>KHI</t>
  </si>
  <si>
    <t>KAJ</t>
  </si>
  <si>
    <t>KTV</t>
  </si>
  <si>
    <t>KNJ</t>
  </si>
  <si>
    <t>KCL</t>
  </si>
  <si>
    <t>CPP</t>
  </si>
  <si>
    <t>Celkem</t>
  </si>
  <si>
    <t>pracoviště</t>
  </si>
  <si>
    <t xml:space="preserve">příspěvek </t>
  </si>
  <si>
    <t>celkem</t>
  </si>
  <si>
    <t>HV</t>
  </si>
  <si>
    <t>úpravy</t>
  </si>
  <si>
    <t>z toho mzdy</t>
  </si>
  <si>
    <t>z toho provoz</t>
  </si>
  <si>
    <t xml:space="preserve">přij.řízení a jiné výnosy </t>
  </si>
  <si>
    <t>INV stavební</t>
  </si>
  <si>
    <t>Čerpáno</t>
  </si>
  <si>
    <t>Zůstatek</t>
  </si>
  <si>
    <t>Rozpis čerpání</t>
  </si>
  <si>
    <t>INV strojní</t>
  </si>
  <si>
    <t>Telefony</t>
  </si>
  <si>
    <t>Poštovné</t>
  </si>
  <si>
    <t>ODV</t>
  </si>
  <si>
    <t>Rozpočet</t>
  </si>
  <si>
    <t>VÝROČNÍ ZPRÁVA</t>
  </si>
  <si>
    <t>O HOSPODAŘENÍ</t>
  </si>
  <si>
    <t xml:space="preserve">Fakulty přírodovědně-humanitní </t>
  </si>
  <si>
    <t xml:space="preserve"> a pedagogické </t>
  </si>
  <si>
    <t>Technické univerzity v Liberci</t>
  </si>
  <si>
    <t xml:space="preserve">                  </t>
  </si>
  <si>
    <t xml:space="preserve">                 doc. RNDr. Miroslav Brzezina, CSc.</t>
  </si>
  <si>
    <t xml:space="preserve">    děkan FP </t>
  </si>
  <si>
    <t xml:space="preserve">Zpracovala </t>
  </si>
  <si>
    <t>Mgr. Ilona Sovová</t>
  </si>
  <si>
    <t>tajemnice FP</t>
  </si>
  <si>
    <t xml:space="preserve">Schváleno akademickým senátem FP TUL dne: </t>
  </si>
  <si>
    <t>Záloha na daň z daňově neuznatelných nákladů</t>
  </si>
  <si>
    <t>samoplátci</t>
  </si>
  <si>
    <t xml:space="preserve">  HV celkem</t>
  </si>
  <si>
    <t xml:space="preserve">Příjmy </t>
  </si>
  <si>
    <t xml:space="preserve">Zůstatek  </t>
  </si>
  <si>
    <t>Stipendijní fond</t>
  </si>
  <si>
    <t>Čerpání</t>
  </si>
  <si>
    <t xml:space="preserve">Granty </t>
  </si>
  <si>
    <t>Doplňková činnost</t>
  </si>
  <si>
    <t xml:space="preserve">Tvorba </t>
  </si>
  <si>
    <t>Dotace</t>
  </si>
  <si>
    <t xml:space="preserve">DFP </t>
  </si>
  <si>
    <t>Záloha na neuznaný odpočet DPH 20%</t>
  </si>
  <si>
    <t>Propagační předměty FP</t>
  </si>
  <si>
    <t>OON (vč. SZZ)</t>
  </si>
  <si>
    <t>Pronájmy - promoce, stadion</t>
  </si>
  <si>
    <t xml:space="preserve">Zůstatek </t>
  </si>
  <si>
    <t xml:space="preserve">specifický výzkum </t>
  </si>
  <si>
    <t>Celkové čerpání prostředků fakulty</t>
  </si>
  <si>
    <t xml:space="preserve">Výdaje </t>
  </si>
  <si>
    <t>Příjmy</t>
  </si>
  <si>
    <t>Hospodářský výsledek hlavní činnost</t>
  </si>
  <si>
    <t xml:space="preserve">HV ostatní činnost </t>
  </si>
  <si>
    <t>Tabulka 1 - Rozpočet jednotlivých středisek FP</t>
  </si>
  <si>
    <t>Tabulka 2 - Úpravy rozpočtu</t>
  </si>
  <si>
    <t>Tabulka 3 - náklady děkanátu</t>
  </si>
  <si>
    <t>Tabulka 4 - čerpání investic</t>
  </si>
  <si>
    <t>Tabulka 5 - ostatní</t>
  </si>
  <si>
    <t xml:space="preserve">Ostatní služby </t>
  </si>
  <si>
    <t>SFP</t>
  </si>
  <si>
    <t>CFP</t>
  </si>
  <si>
    <t>RCA</t>
  </si>
  <si>
    <t>HV roku 2010</t>
  </si>
  <si>
    <t>Přepočet na provedené dislokace</t>
  </si>
  <si>
    <t>Režie grantů a kurzů</t>
  </si>
  <si>
    <t>Převod z KCH do fondu CXI</t>
  </si>
  <si>
    <t>Příspěvek pro FS</t>
  </si>
  <si>
    <t>Převod z FT za sportovní aktivity studentů</t>
  </si>
  <si>
    <t xml:space="preserve">ČAH 2011, rektorský den, sportování zaměstnanců </t>
  </si>
  <si>
    <t>Převod na FM - výměna NIV za institucionální podporu</t>
  </si>
  <si>
    <t>Úhrada vybavení KTV (podpora TUL na činnost ASC)</t>
  </si>
  <si>
    <t>Převod prostředků KTV (5570) - splátka dluhu TUL</t>
  </si>
  <si>
    <t>DPF server</t>
  </si>
  <si>
    <t>KFY analdriver</t>
  </si>
  <si>
    <t>KFY rolety</t>
  </si>
  <si>
    <t>DPH 2697</t>
  </si>
  <si>
    <t>DPH 4528</t>
  </si>
  <si>
    <t>KFY mont.boxů</t>
  </si>
  <si>
    <t>KSS el.vrátný</t>
  </si>
  <si>
    <t>Technika, nábytek</t>
  </si>
  <si>
    <t>Občerstvení (mimo SZZ)</t>
  </si>
  <si>
    <t>Materiál, tiskopisy</t>
  </si>
  <si>
    <t>Vybrané náklady středisek</t>
  </si>
  <si>
    <t xml:space="preserve">Mzdové náklady </t>
  </si>
  <si>
    <t>Mimořádné odměny - fakulta</t>
  </si>
  <si>
    <t>Cestovné (doprava)</t>
  </si>
  <si>
    <t>Režie - podíl fakulty na úhradě celoškolských nákladů</t>
  </si>
  <si>
    <t>Dary, konference, zahr.granty</t>
  </si>
  <si>
    <t>2983-5558-11246-32873-39447-55285-66342</t>
  </si>
  <si>
    <t>Režie z doplňkové činnosti</t>
  </si>
  <si>
    <t>KTV vzduchotechnika</t>
  </si>
  <si>
    <t>HV fakulty za rok 2011</t>
  </si>
  <si>
    <t>za rok 2011</t>
  </si>
  <si>
    <t xml:space="preserve">Fakulta přírodovědně-humanitní a pedagogická TUL vykázala                       ke dni 31. prosince 2011  zisk z hlavní činnosti ve výši 14 981 tis. Kč.  
Příjmy fakulty se skládaly ze základního příspěvku a dotace MŠMT ve výši 129 294 tis. Kč, úprav rozpočtu, které zohlednily finanční toky jako je HV minulého roku, příspěvky z jiných fakult, z režií grantů a z rektorátu (viz list 2 - úpravy), z vlastních příjmů fakulty (hl. plateb uchazečů za přijímací řízení, dále konferencí, darů a HV doplňkové činnosti).                                                                      V průběhu roku 2011 byl státní příspěvek ještě navýšen o 350 tis.Kč.          Na základě dohody a po schválení AS FP byl převeden 1mil. Kč Fakultě strojní, a to ve výši 635 tis. Kč z příspěvku (činnost 106) a 365 tis. Kč z institucionální podpory (činnost 117).                                                                       
</t>
  </si>
  <si>
    <t>Čerpání podle jednotlivých kateder ukazuje tabulka č. 1, podrobný přehled úprav rozpočtu tabulka č. 2,  vybrané položky čerpané z děkanátu tabulka   č. 3, čerpání investičních a ostatních finančních prostředků fakulty doplňují tabulky č. 4 a 5. Stavební investice nebyly v roce 2011 rozdělovány na fakulty, tabulka č. 4 proto zahrnuje pouze jejich zůstatek z minulých let.</t>
  </si>
  <si>
    <t>Přiděleno (zůstatek z 2010)</t>
  </si>
  <si>
    <t>DPF příslušenství k 56490</t>
  </si>
  <si>
    <t>DPF tech. zhodnocení 56750</t>
  </si>
  <si>
    <t>KTV posilovací stroj</t>
  </si>
  <si>
    <t>KFY převod z grantu 1320</t>
  </si>
  <si>
    <t>KFY zdroj - převod z 1315</t>
  </si>
  <si>
    <t>DPF spoluúčast na grantu 1142</t>
  </si>
  <si>
    <t>KCH odpařovací zařízení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</si>
</sst>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 ;[Red]\-0\ "/>
    <numFmt numFmtId="168" formatCode="#,##0_ ;[Red]\-#,##0\ "/>
    <numFmt numFmtId="169" formatCode="#,##0;[Red]#,##0"/>
    <numFmt numFmtId="170" formatCode="[$€-2]\ #\ ##,000_);[Red]\([$€-2]\ #\ ##,000\)"/>
  </numFmts>
  <fonts count="5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Times New Roman CE"/>
      <family val="1"/>
    </font>
    <font>
      <b/>
      <sz val="14"/>
      <name val="Times New Roman CE"/>
      <family val="0"/>
    </font>
    <font>
      <b/>
      <sz val="25"/>
      <name val="Times New Roman"/>
      <family val="1"/>
    </font>
    <font>
      <b/>
      <sz val="23"/>
      <name val="Times New Roman"/>
      <family val="1"/>
    </font>
    <font>
      <sz val="9.5"/>
      <name val="Times New Roman"/>
      <family val="1"/>
    </font>
    <font>
      <sz val="11.5"/>
      <name val="Times New Roman"/>
      <family val="1"/>
    </font>
    <font>
      <sz val="12"/>
      <name val="Times New Roman CE"/>
      <family val="0"/>
    </font>
    <font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 CE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10" xfId="50" applyNumberFormat="1" applyFont="1" applyBorder="1" applyAlignment="1">
      <alignment/>
    </xf>
    <xf numFmtId="3" fontId="4" fillId="0" borderId="11" xfId="5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54">
      <alignment/>
      <protection/>
    </xf>
    <xf numFmtId="3" fontId="0" fillId="0" borderId="0" xfId="54" applyNumberFormat="1">
      <alignment/>
      <protection/>
    </xf>
    <xf numFmtId="0" fontId="0" fillId="0" borderId="0" xfId="54" applyFont="1">
      <alignment/>
      <protection/>
    </xf>
    <xf numFmtId="3" fontId="0" fillId="0" borderId="0" xfId="0" applyNumberFormat="1" applyAlignment="1">
      <alignment/>
    </xf>
    <xf numFmtId="4" fontId="4" fillId="0" borderId="12" xfId="50" applyNumberFormat="1" applyFont="1" applyBorder="1" applyAlignment="1">
      <alignment/>
    </xf>
    <xf numFmtId="3" fontId="4" fillId="0" borderId="13" xfId="50" applyNumberFormat="1" applyFont="1" applyBorder="1" applyAlignment="1">
      <alignment/>
    </xf>
    <xf numFmtId="4" fontId="4" fillId="0" borderId="10" xfId="50" applyNumberFormat="1" applyFont="1" applyBorder="1" applyAlignment="1">
      <alignment/>
    </xf>
    <xf numFmtId="3" fontId="4" fillId="0" borderId="14" xfId="50" applyNumberFormat="1" applyFont="1" applyBorder="1" applyAlignment="1">
      <alignment/>
    </xf>
    <xf numFmtId="4" fontId="4" fillId="0" borderId="11" xfId="50" applyNumberFormat="1" applyFont="1" applyBorder="1" applyAlignment="1">
      <alignment/>
    </xf>
    <xf numFmtId="3" fontId="4" fillId="0" borderId="15" xfId="50" applyNumberFormat="1" applyFont="1" applyBorder="1" applyAlignment="1">
      <alignment/>
    </xf>
    <xf numFmtId="4" fontId="4" fillId="0" borderId="16" xfId="50" applyNumberFormat="1" applyFont="1" applyBorder="1" applyAlignment="1">
      <alignment/>
    </xf>
    <xf numFmtId="4" fontId="4" fillId="0" borderId="0" xfId="50" applyNumberFormat="1" applyFont="1" applyBorder="1" applyAlignment="1">
      <alignment/>
    </xf>
    <xf numFmtId="3" fontId="4" fillId="0" borderId="0" xfId="50" applyNumberFormat="1" applyFont="1" applyBorder="1" applyAlignment="1">
      <alignment/>
    </xf>
    <xf numFmtId="4" fontId="4" fillId="0" borderId="17" xfId="50" applyNumberFormat="1" applyFont="1" applyBorder="1" applyAlignment="1">
      <alignment/>
    </xf>
    <xf numFmtId="3" fontId="4" fillId="0" borderId="18" xfId="50" applyNumberFormat="1" applyFont="1" applyBorder="1" applyAlignment="1">
      <alignment/>
    </xf>
    <xf numFmtId="4" fontId="4" fillId="0" borderId="19" xfId="50" applyNumberFormat="1" applyFont="1" applyBorder="1" applyAlignment="1">
      <alignment/>
    </xf>
    <xf numFmtId="3" fontId="4" fillId="0" borderId="20" xfId="50" applyNumberFormat="1" applyFont="1" applyBorder="1" applyAlignment="1">
      <alignment/>
    </xf>
    <xf numFmtId="4" fontId="4" fillId="0" borderId="21" xfId="5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4" fontId="5" fillId="0" borderId="0" xfId="50" applyNumberFormat="1" applyFont="1" applyBorder="1" applyAlignment="1">
      <alignment/>
    </xf>
    <xf numFmtId="4" fontId="4" fillId="0" borderId="22" xfId="50" applyNumberFormat="1" applyFont="1" applyBorder="1" applyAlignment="1">
      <alignment horizontal="left"/>
    </xf>
    <xf numFmtId="4" fontId="4" fillId="0" borderId="23" xfId="50" applyNumberFormat="1" applyFont="1" applyBorder="1" applyAlignment="1">
      <alignment horizontal="left"/>
    </xf>
    <xf numFmtId="4" fontId="4" fillId="0" borderId="24" xfId="50" applyNumberFormat="1" applyFont="1" applyBorder="1" applyAlignment="1">
      <alignment horizontal="left"/>
    </xf>
    <xf numFmtId="4" fontId="4" fillId="0" borderId="15" xfId="50" applyNumberFormat="1" applyFont="1" applyBorder="1" applyAlignment="1">
      <alignment horizontal="left"/>
    </xf>
    <xf numFmtId="4" fontId="4" fillId="0" borderId="20" xfId="50" applyNumberFormat="1" applyFont="1" applyBorder="1" applyAlignment="1">
      <alignment horizontal="left"/>
    </xf>
    <xf numFmtId="4" fontId="4" fillId="0" borderId="19" xfId="50" applyNumberFormat="1" applyFont="1" applyBorder="1" applyAlignment="1">
      <alignment horizontal="left"/>
    </xf>
    <xf numFmtId="4" fontId="4" fillId="0" borderId="25" xfId="50" applyNumberFormat="1" applyFont="1" applyBorder="1" applyAlignment="1">
      <alignment horizontal="left"/>
    </xf>
    <xf numFmtId="0" fontId="0" fillId="0" borderId="0" xfId="54" applyBorder="1">
      <alignment/>
      <protection/>
    </xf>
    <xf numFmtId="4" fontId="5" fillId="0" borderId="0" xfId="50" applyNumberFormat="1" applyFont="1" applyBorder="1" applyAlignment="1">
      <alignment horizontal="center"/>
    </xf>
    <xf numFmtId="4" fontId="5" fillId="0" borderId="0" xfId="50" applyNumberFormat="1" applyFont="1" applyBorder="1" applyAlignment="1">
      <alignment horizontal="left"/>
    </xf>
    <xf numFmtId="4" fontId="4" fillId="0" borderId="25" xfId="5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54" applyFill="1" applyBorder="1">
      <alignment/>
      <protection/>
    </xf>
    <xf numFmtId="3" fontId="0" fillId="0" borderId="0" xfId="54" applyNumberFormat="1" applyFill="1" applyBorder="1">
      <alignment/>
      <protection/>
    </xf>
    <xf numFmtId="3" fontId="3" fillId="0" borderId="0" xfId="56" applyNumberFormat="1" applyFont="1" applyBorder="1" applyAlignment="1">
      <alignment horizontal="right"/>
      <protection/>
    </xf>
    <xf numFmtId="0" fontId="0" fillId="0" borderId="0" xfId="54" applyAlignment="1">
      <alignment/>
      <protection/>
    </xf>
    <xf numFmtId="3" fontId="2" fillId="0" borderId="0" xfId="0" applyNumberFormat="1" applyFont="1" applyFill="1" applyBorder="1" applyAlignment="1">
      <alignment/>
    </xf>
    <xf numFmtId="0" fontId="0" fillId="0" borderId="0" xfId="54" applyFill="1" applyBorder="1" applyAlignment="1">
      <alignment/>
      <protection/>
    </xf>
    <xf numFmtId="3" fontId="3" fillId="0" borderId="0" xfId="56" applyNumberFormat="1" applyFont="1" applyFill="1" applyBorder="1" applyAlignment="1">
      <alignment horizontal="right"/>
      <protection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4" fillId="0" borderId="23" xfId="50" applyNumberFormat="1" applyFont="1" applyBorder="1" applyAlignment="1">
      <alignment/>
    </xf>
    <xf numFmtId="3" fontId="4" fillId="0" borderId="23" xfId="50" applyNumberFormat="1" applyFont="1" applyBorder="1" applyAlignment="1">
      <alignment/>
    </xf>
    <xf numFmtId="4" fontId="4" fillId="0" borderId="26" xfId="50" applyNumberFormat="1" applyFont="1" applyBorder="1" applyAlignment="1">
      <alignment horizontal="left"/>
    </xf>
    <xf numFmtId="4" fontId="4" fillId="0" borderId="27" xfId="50" applyNumberFormat="1" applyFont="1" applyBorder="1" applyAlignment="1">
      <alignment horizontal="left"/>
    </xf>
    <xf numFmtId="4" fontId="4" fillId="0" borderId="28" xfId="50" applyNumberFormat="1" applyFont="1" applyBorder="1" applyAlignment="1">
      <alignment horizontal="left"/>
    </xf>
    <xf numFmtId="3" fontId="4" fillId="11" borderId="29" xfId="50" applyNumberFormat="1" applyFont="1" applyFill="1" applyBorder="1" applyAlignment="1">
      <alignment/>
    </xf>
    <xf numFmtId="4" fontId="5" fillId="11" borderId="30" xfId="50" applyNumberFormat="1" applyFont="1" applyFill="1" applyBorder="1" applyAlignment="1">
      <alignment/>
    </xf>
    <xf numFmtId="3" fontId="4" fillId="11" borderId="30" xfId="50" applyNumberFormat="1" applyFont="1" applyFill="1" applyBorder="1" applyAlignment="1">
      <alignment/>
    </xf>
    <xf numFmtId="3" fontId="5" fillId="11" borderId="30" xfId="50" applyNumberFormat="1" applyFont="1" applyFill="1" applyBorder="1" applyAlignment="1">
      <alignment/>
    </xf>
    <xf numFmtId="4" fontId="5" fillId="11" borderId="31" xfId="50" applyNumberFormat="1" applyFont="1" applyFill="1" applyBorder="1" applyAlignment="1">
      <alignment/>
    </xf>
    <xf numFmtId="4" fontId="4" fillId="11" borderId="31" xfId="50" applyNumberFormat="1" applyFont="1" applyFill="1" applyBorder="1" applyAlignment="1">
      <alignment/>
    </xf>
    <xf numFmtId="3" fontId="4" fillId="11" borderId="32" xfId="50" applyNumberFormat="1" applyFont="1" applyFill="1" applyBorder="1" applyAlignment="1">
      <alignment/>
    </xf>
    <xf numFmtId="3" fontId="3" fillId="11" borderId="33" xfId="0" applyNumberFormat="1" applyFont="1" applyFill="1" applyBorder="1" applyAlignment="1">
      <alignment/>
    </xf>
    <xf numFmtId="3" fontId="3" fillId="11" borderId="34" xfId="0" applyNumberFormat="1" applyFont="1" applyFill="1" applyBorder="1" applyAlignment="1">
      <alignment/>
    </xf>
    <xf numFmtId="0" fontId="3" fillId="11" borderId="34" xfId="0" applyFont="1" applyFill="1" applyBorder="1" applyAlignment="1">
      <alignment/>
    </xf>
    <xf numFmtId="0" fontId="3" fillId="11" borderId="34" xfId="0" applyFont="1" applyFill="1" applyBorder="1" applyAlignment="1">
      <alignment horizontal="left"/>
    </xf>
    <xf numFmtId="0" fontId="0" fillId="11" borderId="34" xfId="0" applyFill="1" applyBorder="1" applyAlignment="1">
      <alignment/>
    </xf>
    <xf numFmtId="0" fontId="0" fillId="11" borderId="32" xfId="0" applyFill="1" applyBorder="1" applyAlignment="1">
      <alignment/>
    </xf>
    <xf numFmtId="4" fontId="11" fillId="0" borderId="0" xfId="50" applyNumberFormat="1" applyFont="1" applyBorder="1" applyAlignment="1">
      <alignment/>
    </xf>
    <xf numFmtId="169" fontId="4" fillId="0" borderId="0" xfId="50" applyNumberFormat="1" applyFont="1" applyBorder="1" applyAlignment="1">
      <alignment/>
    </xf>
    <xf numFmtId="169" fontId="54" fillId="0" borderId="13" xfId="50" applyNumberFormat="1" applyFont="1" applyBorder="1" applyAlignment="1">
      <alignment/>
    </xf>
    <xf numFmtId="169" fontId="54" fillId="0" borderId="11" xfId="50" applyNumberFormat="1" applyFont="1" applyBorder="1" applyAlignment="1">
      <alignment/>
    </xf>
    <xf numFmtId="0" fontId="3" fillId="0" borderId="0" xfId="54" applyFont="1" applyBorder="1" applyAlignment="1">
      <alignment horizontal="right" vertical="center" wrapText="1"/>
      <protection/>
    </xf>
    <xf numFmtId="3" fontId="3" fillId="0" borderId="0" xfId="54" applyNumberFormat="1" applyFont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3" fontId="0" fillId="0" borderId="0" xfId="54" applyNumberFormat="1" applyAlignment="1">
      <alignment/>
      <protection/>
    </xf>
    <xf numFmtId="3" fontId="3" fillId="0" borderId="23" xfId="54" applyNumberFormat="1" applyFont="1" applyBorder="1" applyAlignment="1">
      <alignment vertical="center"/>
      <protection/>
    </xf>
    <xf numFmtId="3" fontId="3" fillId="33" borderId="23" xfId="54" applyNumberFormat="1" applyFont="1" applyFill="1" applyBorder="1" applyAlignment="1">
      <alignment vertical="center"/>
      <protection/>
    </xf>
    <xf numFmtId="3" fontId="3" fillId="0" borderId="23" xfId="54" applyNumberFormat="1" applyFont="1" applyBorder="1" applyAlignment="1">
      <alignment horizontal="right" vertical="center"/>
      <protection/>
    </xf>
    <xf numFmtId="4" fontId="5" fillId="11" borderId="23" xfId="50" applyNumberFormat="1" applyFont="1" applyFill="1" applyBorder="1" applyAlignment="1">
      <alignment/>
    </xf>
    <xf numFmtId="3" fontId="4" fillId="11" borderId="23" xfId="50" applyNumberFormat="1" applyFont="1" applyFill="1" applyBorder="1" applyAlignment="1">
      <alignment/>
    </xf>
    <xf numFmtId="0" fontId="0" fillId="11" borderId="23" xfId="0" applyFill="1" applyBorder="1" applyAlignment="1">
      <alignment/>
    </xf>
    <xf numFmtId="0" fontId="3" fillId="0" borderId="17" xfId="54" applyFont="1" applyBorder="1" applyAlignment="1">
      <alignment horizontal="left" wrapText="1"/>
      <protection/>
    </xf>
    <xf numFmtId="3" fontId="3" fillId="0" borderId="35" xfId="54" applyNumberFormat="1" applyFont="1" applyBorder="1" applyAlignment="1">
      <alignment vertical="center"/>
      <protection/>
    </xf>
    <xf numFmtId="3" fontId="3" fillId="33" borderId="35" xfId="54" applyNumberFormat="1" applyFont="1" applyFill="1" applyBorder="1" applyAlignment="1">
      <alignment vertical="center"/>
      <protection/>
    </xf>
    <xf numFmtId="3" fontId="3" fillId="33" borderId="18" xfId="54" applyNumberFormat="1" applyFont="1" applyFill="1" applyBorder="1" applyAlignment="1">
      <alignment vertical="center"/>
      <protection/>
    </xf>
    <xf numFmtId="0" fontId="3" fillId="0" borderId="19" xfId="54" applyFont="1" applyBorder="1" applyAlignment="1">
      <alignment horizontal="left" wrapText="1"/>
      <protection/>
    </xf>
    <xf numFmtId="3" fontId="3" fillId="33" borderId="20" xfId="54" applyNumberFormat="1" applyFont="1" applyFill="1" applyBorder="1" applyAlignment="1">
      <alignment vertical="center"/>
      <protection/>
    </xf>
    <xf numFmtId="3" fontId="5" fillId="11" borderId="36" xfId="50" applyNumberFormat="1" applyFont="1" applyFill="1" applyBorder="1" applyAlignment="1">
      <alignment/>
    </xf>
    <xf numFmtId="3" fontId="5" fillId="0" borderId="37" xfId="50" applyNumberFormat="1" applyFont="1" applyBorder="1" applyAlignment="1">
      <alignment/>
    </xf>
    <xf numFmtId="3" fontId="5" fillId="0" borderId="38" xfId="50" applyNumberFormat="1" applyFont="1" applyBorder="1" applyAlignment="1">
      <alignment/>
    </xf>
    <xf numFmtId="3" fontId="5" fillId="0" borderId="23" xfId="50" applyNumberFormat="1" applyFont="1" applyBorder="1" applyAlignment="1">
      <alignment/>
    </xf>
    <xf numFmtId="4" fontId="4" fillId="0" borderId="39" xfId="50" applyNumberFormat="1" applyFont="1" applyBorder="1" applyAlignment="1">
      <alignment horizontal="left"/>
    </xf>
    <xf numFmtId="4" fontId="4" fillId="0" borderId="14" xfId="50" applyNumberFormat="1" applyFont="1" applyBorder="1" applyAlignment="1">
      <alignment horizontal="left"/>
    </xf>
    <xf numFmtId="3" fontId="4" fillId="33" borderId="12" xfId="50" applyNumberFormat="1" applyFont="1" applyFill="1" applyBorder="1" applyAlignment="1">
      <alignment/>
    </xf>
    <xf numFmtId="4" fontId="4" fillId="0" borderId="11" xfId="50" applyNumberFormat="1" applyFont="1" applyBorder="1" applyAlignment="1">
      <alignment horizontal="left"/>
    </xf>
    <xf numFmtId="169" fontId="4" fillId="0" borderId="11" xfId="50" applyNumberFormat="1" applyFont="1" applyBorder="1" applyAlignment="1">
      <alignment/>
    </xf>
    <xf numFmtId="0" fontId="0" fillId="0" borderId="0" xfId="0" applyFont="1" applyAlignment="1">
      <alignment/>
    </xf>
    <xf numFmtId="3" fontId="3" fillId="33" borderId="40" xfId="54" applyNumberFormat="1" applyFont="1" applyFill="1" applyBorder="1" applyAlignment="1">
      <alignment vertical="center"/>
      <protection/>
    </xf>
    <xf numFmtId="3" fontId="3" fillId="0" borderId="0" xfId="54" applyNumberFormat="1" applyFont="1" applyFill="1" applyBorder="1">
      <alignment/>
      <protection/>
    </xf>
    <xf numFmtId="3" fontId="0" fillId="0" borderId="0" xfId="56" applyNumberFormat="1" applyFont="1" applyBorder="1" applyAlignment="1">
      <alignment horizontal="right"/>
      <protection/>
    </xf>
    <xf numFmtId="3" fontId="1" fillId="11" borderId="41" xfId="54" applyNumberFormat="1" applyFont="1" applyFill="1" applyBorder="1" applyAlignment="1">
      <alignment horizontal="right" vertical="center"/>
      <protection/>
    </xf>
    <xf numFmtId="3" fontId="3" fillId="11" borderId="42" xfId="54" applyNumberFormat="1" applyFont="1" applyFill="1" applyBorder="1" applyAlignment="1">
      <alignment horizontal="right" vertical="center"/>
      <protection/>
    </xf>
    <xf numFmtId="3" fontId="1" fillId="11" borderId="43" xfId="54" applyNumberFormat="1" applyFont="1" applyFill="1" applyBorder="1" applyAlignment="1">
      <alignment horizontal="right" vertical="center"/>
      <protection/>
    </xf>
    <xf numFmtId="0" fontId="3" fillId="11" borderId="44" xfId="54" applyFont="1" applyFill="1" applyBorder="1" applyAlignment="1">
      <alignment horizontal="center" vertical="top" wrapText="1"/>
      <protection/>
    </xf>
    <xf numFmtId="0" fontId="3" fillId="11" borderId="45" xfId="54" applyFont="1" applyFill="1" applyBorder="1" applyAlignment="1">
      <alignment horizontal="center" vertical="top" wrapText="1"/>
      <protection/>
    </xf>
    <xf numFmtId="0" fontId="3" fillId="11" borderId="46" xfId="54" applyFont="1" applyFill="1" applyBorder="1" applyAlignment="1">
      <alignment horizontal="center" vertical="top" wrapText="1"/>
      <protection/>
    </xf>
    <xf numFmtId="3" fontId="0" fillId="0" borderId="23" xfId="54" applyNumberFormat="1" applyFont="1" applyBorder="1" applyAlignment="1">
      <alignment horizontal="right" wrapText="1"/>
      <protection/>
    </xf>
    <xf numFmtId="3" fontId="3" fillId="0" borderId="23" xfId="56" applyNumberFormat="1" applyFont="1" applyBorder="1" applyAlignment="1">
      <alignment horizontal="right"/>
      <protection/>
    </xf>
    <xf numFmtId="3" fontId="0" fillId="33" borderId="23" xfId="54" applyNumberFormat="1" applyFont="1" applyFill="1" applyBorder="1" applyAlignment="1">
      <alignment horizontal="right" wrapText="1"/>
      <protection/>
    </xf>
    <xf numFmtId="3" fontId="3" fillId="33" borderId="23" xfId="56" applyNumberFormat="1" applyFont="1" applyFill="1" applyBorder="1" applyAlignment="1">
      <alignment horizontal="right"/>
      <protection/>
    </xf>
    <xf numFmtId="3" fontId="3" fillId="0" borderId="23" xfId="54" applyNumberFormat="1" applyFont="1" applyBorder="1" applyAlignment="1">
      <alignment horizontal="right" wrapText="1"/>
      <protection/>
    </xf>
    <xf numFmtId="3" fontId="3" fillId="33" borderId="23" xfId="54" applyNumberFormat="1" applyFont="1" applyFill="1" applyBorder="1" applyAlignment="1">
      <alignment horizontal="right" wrapText="1"/>
      <protection/>
    </xf>
    <xf numFmtId="3" fontId="4" fillId="33" borderId="23" xfId="50" applyNumberFormat="1" applyFont="1" applyFill="1" applyBorder="1" applyAlignment="1">
      <alignment/>
    </xf>
    <xf numFmtId="0" fontId="3" fillId="5" borderId="47" xfId="54" applyFont="1" applyFill="1" applyBorder="1" applyAlignment="1">
      <alignment horizontal="left" wrapText="1"/>
      <protection/>
    </xf>
    <xf numFmtId="3" fontId="3" fillId="5" borderId="48" xfId="54" applyNumberFormat="1" applyFont="1" applyFill="1" applyBorder="1" applyAlignment="1">
      <alignment vertical="center"/>
      <protection/>
    </xf>
    <xf numFmtId="0" fontId="0" fillId="0" borderId="19" xfId="0" applyFont="1" applyBorder="1" applyAlignment="1">
      <alignment horizontal="left"/>
    </xf>
    <xf numFmtId="3" fontId="3" fillId="0" borderId="20" xfId="54" applyNumberFormat="1" applyFont="1" applyBorder="1">
      <alignment/>
      <protection/>
    </xf>
    <xf numFmtId="3" fontId="3" fillId="33" borderId="20" xfId="54" applyNumberFormat="1" applyFont="1" applyFill="1" applyBorder="1">
      <alignment/>
      <protection/>
    </xf>
    <xf numFmtId="3" fontId="3" fillId="0" borderId="20" xfId="54" applyNumberFormat="1" applyFont="1" applyBorder="1" applyAlignment="1">
      <alignment horizontal="right" wrapText="1"/>
      <protection/>
    </xf>
    <xf numFmtId="3" fontId="3" fillId="33" borderId="20" xfId="54" applyNumberFormat="1" applyFont="1" applyFill="1" applyBorder="1" applyAlignment="1">
      <alignment horizontal="right" wrapText="1"/>
      <protection/>
    </xf>
    <xf numFmtId="0" fontId="0" fillId="33" borderId="19" xfId="0" applyFont="1" applyFill="1" applyBorder="1" applyAlignment="1">
      <alignment horizontal="left"/>
    </xf>
    <xf numFmtId="3" fontId="3" fillId="5" borderId="49" xfId="54" applyNumberFormat="1" applyFont="1" applyFill="1" applyBorder="1" applyAlignment="1">
      <alignment vertical="center"/>
      <protection/>
    </xf>
    <xf numFmtId="3" fontId="0" fillId="0" borderId="23" xfId="0" applyNumberFormat="1" applyFont="1" applyBorder="1" applyAlignment="1">
      <alignment horizontal="right"/>
    </xf>
    <xf numFmtId="3" fontId="0" fillId="33" borderId="23" xfId="0" applyNumberFormat="1" applyFont="1" applyFill="1" applyBorder="1" applyAlignment="1">
      <alignment horizontal="right"/>
    </xf>
    <xf numFmtId="0" fontId="16" fillId="0" borderId="17" xfId="0" applyFont="1" applyBorder="1" applyAlignment="1">
      <alignment/>
    </xf>
    <xf numFmtId="3" fontId="16" fillId="0" borderId="18" xfId="0" applyNumberFormat="1" applyFont="1" applyBorder="1" applyAlignment="1">
      <alignment/>
    </xf>
    <xf numFmtId="0" fontId="16" fillId="0" borderId="19" xfId="0" applyFont="1" applyBorder="1" applyAlignment="1">
      <alignment/>
    </xf>
    <xf numFmtId="3" fontId="16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6" fillId="0" borderId="21" xfId="0" applyFont="1" applyBorder="1" applyAlignment="1">
      <alignment/>
    </xf>
    <xf numFmtId="3" fontId="1" fillId="0" borderId="37" xfId="0" applyNumberFormat="1" applyFont="1" applyBorder="1" applyAlignment="1">
      <alignment/>
    </xf>
    <xf numFmtId="3" fontId="10" fillId="0" borderId="0" xfId="62" applyNumberFormat="1" applyFont="1">
      <alignment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3" fontId="0" fillId="0" borderId="50" xfId="54" applyNumberFormat="1" applyFont="1" applyBorder="1" applyAlignment="1">
      <alignment horizontal="center" vertical="center"/>
      <protection/>
    </xf>
    <xf numFmtId="4" fontId="4" fillId="11" borderId="29" xfId="50" applyNumberFormat="1" applyFont="1" applyFill="1" applyBorder="1" applyAlignment="1">
      <alignment horizontal="left"/>
    </xf>
    <xf numFmtId="4" fontId="4" fillId="11" borderId="51" xfId="50" applyNumberFormat="1" applyFont="1" applyFill="1" applyBorder="1" applyAlignment="1">
      <alignment horizontal="left"/>
    </xf>
    <xf numFmtId="4" fontId="4" fillId="11" borderId="52" xfId="50" applyNumberFormat="1" applyFont="1" applyFill="1" applyBorder="1" applyAlignment="1">
      <alignment horizontal="left"/>
    </xf>
    <xf numFmtId="4" fontId="4" fillId="0" borderId="25" xfId="50" applyNumberFormat="1" applyFont="1" applyBorder="1" applyAlignment="1">
      <alignment horizontal="left"/>
    </xf>
    <xf numFmtId="4" fontId="4" fillId="0" borderId="22" xfId="50" applyNumberFormat="1" applyFont="1" applyBorder="1" applyAlignment="1">
      <alignment horizontal="left"/>
    </xf>
    <xf numFmtId="4" fontId="4" fillId="0" borderId="15" xfId="50" applyNumberFormat="1" applyFont="1" applyBorder="1" applyAlignment="1">
      <alignment horizontal="left"/>
    </xf>
    <xf numFmtId="3" fontId="3" fillId="0" borderId="53" xfId="56" applyNumberFormat="1" applyFont="1" applyBorder="1" applyAlignment="1">
      <alignment horizontal="center"/>
      <protection/>
    </xf>
    <xf numFmtId="3" fontId="3" fillId="0" borderId="0" xfId="56" applyNumberFormat="1" applyFont="1" applyBorder="1" applyAlignment="1">
      <alignment horizont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4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" xfId="50"/>
    <cellStyle name="normální 10" xfId="51"/>
    <cellStyle name="normální 11" xfId="52"/>
    <cellStyle name="normální 12" xfId="53"/>
    <cellStyle name="normální 2" xfId="54"/>
    <cellStyle name="normální 3" xfId="55"/>
    <cellStyle name="normální 4" xfId="56"/>
    <cellStyle name="normální 5" xfId="57"/>
    <cellStyle name="normální 6" xfId="58"/>
    <cellStyle name="normální 7" xfId="59"/>
    <cellStyle name="normální 8" xfId="60"/>
    <cellStyle name="normální 9" xfId="61"/>
    <cellStyle name="normální_Rozpoc98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171450</xdr:colOff>
      <xdr:row>3</xdr:row>
      <xdr:rowOff>238125</xdr:rowOff>
    </xdr:to>
    <xdr:pic>
      <xdr:nvPicPr>
        <xdr:cNvPr id="1" name="Obrázek 6" descr="Logo FP 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219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7.230.18.1\kve\Rozpocet\Rok2011\RozRez11ODisloka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7.230.18.1\kve\Rozpocet\Rok2011\RozRez11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7.230.18.1\kve\Rozpocet\Rok2011\RozFak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chy"/>
      <sheetName val="Parametry"/>
      <sheetName val="Režie"/>
    </sheetNames>
    <sheetDataSet>
      <sheetData sheetId="2">
        <row r="35">
          <cell r="E35">
            <v>227987.8560307473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ochy"/>
      <sheetName val="Parametry"/>
      <sheetName val="Režie"/>
    </sheetNames>
    <sheetDataSet>
      <sheetData sheetId="2">
        <row r="32">
          <cell r="E32">
            <v>40365956.889474005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IV"/>
      <sheetName val="Institucionální podpora"/>
      <sheetName val="Zahraniční studenti"/>
      <sheetName val="Stipendia"/>
      <sheetName val="Dary, zahr. gr. a konference"/>
      <sheetName val="NIV samoplátci"/>
      <sheetName val="INV"/>
      <sheetName val="Úpravy"/>
      <sheetName val="Nepřímé N-102"/>
      <sheetName val="Vyrovnání 101+Daňově neúčinné N"/>
      <sheetName val="Rezerva NZ"/>
      <sheetName val="Evidence NZ"/>
    </sheetNames>
    <sheetDataSet>
      <sheetData sheetId="7">
        <row r="56">
          <cell r="G56" t="str">
            <v>FP</v>
          </cell>
        </row>
        <row r="57">
          <cell r="G57">
            <v>424356.4200000002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25"/>
  <sheetViews>
    <sheetView tabSelected="1" zoomScalePageLayoutView="0" workbookViewId="0" topLeftCell="A1">
      <selection activeCell="O8" sqref="O8"/>
    </sheetView>
  </sheetViews>
  <sheetFormatPr defaultColWidth="9.140625" defaultRowHeight="12.75"/>
  <sheetData>
    <row r="4" ht="162" customHeight="1"/>
    <row r="5" ht="30.75">
      <c r="E5" s="27" t="s">
        <v>37</v>
      </c>
    </row>
    <row r="6" ht="30.75">
      <c r="E6" s="27" t="s">
        <v>38</v>
      </c>
    </row>
    <row r="7" ht="30.75">
      <c r="E7" s="27"/>
    </row>
    <row r="8" ht="29.25">
      <c r="E8" s="28" t="s">
        <v>39</v>
      </c>
    </row>
    <row r="9" ht="29.25">
      <c r="E9" s="28" t="s">
        <v>40</v>
      </c>
    </row>
    <row r="10" ht="29.25">
      <c r="E10" s="28" t="s">
        <v>41</v>
      </c>
    </row>
    <row r="11" ht="29.25">
      <c r="E11" s="28" t="s">
        <v>111</v>
      </c>
    </row>
    <row r="12" ht="12.75">
      <c r="E12" s="29"/>
    </row>
    <row r="13" ht="12.75">
      <c r="E13" s="29"/>
    </row>
    <row r="14" ht="12.75">
      <c r="E14" s="29"/>
    </row>
    <row r="15" ht="12.75">
      <c r="E15" s="29"/>
    </row>
    <row r="16" ht="12.75">
      <c r="G16" s="29" t="s">
        <v>42</v>
      </c>
    </row>
    <row r="17" ht="12.75">
      <c r="E17" s="29"/>
    </row>
    <row r="18" spans="4:8" ht="78" customHeight="1">
      <c r="D18" s="137" t="s">
        <v>43</v>
      </c>
      <c r="E18" s="138"/>
      <c r="F18" s="138"/>
      <c r="G18" s="138"/>
      <c r="H18" s="138"/>
    </row>
    <row r="19" spans="5:7" ht="15">
      <c r="E19" s="139" t="s">
        <v>44</v>
      </c>
      <c r="F19" s="139"/>
      <c r="G19" s="139"/>
    </row>
    <row r="20" ht="12.75">
      <c r="E20" s="29"/>
    </row>
    <row r="21" spans="2:5" ht="12.75">
      <c r="B21" s="140" t="s">
        <v>45</v>
      </c>
      <c r="C21" s="138"/>
      <c r="E21" s="29"/>
    </row>
    <row r="22" spans="2:4" ht="16.5" customHeight="1">
      <c r="B22" s="135" t="s">
        <v>46</v>
      </c>
      <c r="C22" s="135"/>
      <c r="D22" s="135"/>
    </row>
    <row r="23" spans="2:3" ht="15.75" customHeight="1">
      <c r="B23" s="135" t="s">
        <v>47</v>
      </c>
      <c r="C23" s="135"/>
    </row>
    <row r="25" spans="2:7" ht="28.5" customHeight="1">
      <c r="B25" s="136" t="s">
        <v>48</v>
      </c>
      <c r="C25" s="136"/>
      <c r="D25" s="136"/>
      <c r="E25" s="136"/>
      <c r="F25" s="136"/>
      <c r="G25" s="136"/>
    </row>
  </sheetData>
  <sheetProtection/>
  <mergeCells count="6">
    <mergeCell ref="B23:C23"/>
    <mergeCell ref="B25:G25"/>
    <mergeCell ref="D18:H18"/>
    <mergeCell ref="E19:G19"/>
    <mergeCell ref="B21:C21"/>
    <mergeCell ref="B22:D2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421875" style="0" customWidth="1"/>
    <col min="2" max="2" width="40.00390625" style="0" customWidth="1"/>
    <col min="3" max="3" width="34.57421875" style="0" customWidth="1"/>
  </cols>
  <sheetData>
    <row r="2" spans="2:3" ht="180" customHeight="1">
      <c r="B2" s="142" t="s">
        <v>112</v>
      </c>
      <c r="C2" s="142"/>
    </row>
    <row r="3" spans="2:3" ht="45" customHeight="1" thickBot="1">
      <c r="B3" s="143" t="s">
        <v>67</v>
      </c>
      <c r="C3" s="143"/>
    </row>
    <row r="4" spans="2:3" ht="25.5" customHeight="1">
      <c r="B4" s="127" t="s">
        <v>69</v>
      </c>
      <c r="C4" s="128">
        <v>110507018</v>
      </c>
    </row>
    <row r="5" spans="2:3" ht="24.75" customHeight="1">
      <c r="B5" s="129" t="s">
        <v>68</v>
      </c>
      <c r="C5" s="130">
        <v>95526090</v>
      </c>
    </row>
    <row r="6" spans="2:3" ht="23.25" customHeight="1">
      <c r="B6" s="129" t="s">
        <v>70</v>
      </c>
      <c r="C6" s="131">
        <f>C4-C5</f>
        <v>14980928</v>
      </c>
    </row>
    <row r="7" spans="2:3" ht="24.75" customHeight="1">
      <c r="B7" s="129" t="s">
        <v>71</v>
      </c>
      <c r="C7" s="130">
        <f>-3425+94835</f>
        <v>91410</v>
      </c>
    </row>
    <row r="8" spans="2:3" ht="24" customHeight="1" thickBot="1">
      <c r="B8" s="132" t="s">
        <v>110</v>
      </c>
      <c r="C8" s="133">
        <f>C6+C7</f>
        <v>15072338</v>
      </c>
    </row>
    <row r="9" ht="38.25" customHeight="1"/>
    <row r="10" spans="2:3" ht="99" customHeight="1">
      <c r="B10" s="141" t="s">
        <v>113</v>
      </c>
      <c r="C10" s="141"/>
    </row>
  </sheetData>
  <sheetProtection/>
  <mergeCells count="3">
    <mergeCell ref="B10:C10"/>
    <mergeCell ref="B2:C2"/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4">
      <selection activeCell="B16" sqref="B16"/>
    </sheetView>
  </sheetViews>
  <sheetFormatPr defaultColWidth="9.140625" defaultRowHeight="12.75"/>
  <cols>
    <col min="1" max="1" width="12.7109375" style="9" customWidth="1"/>
    <col min="2" max="2" width="13.7109375" style="9" customWidth="1"/>
    <col min="3" max="3" width="12.8515625" style="9" customWidth="1"/>
    <col min="4" max="4" width="14.421875" style="9" customWidth="1"/>
    <col min="5" max="5" width="15.28125" style="9" customWidth="1"/>
    <col min="6" max="6" width="15.140625" style="9" customWidth="1"/>
    <col min="7" max="7" width="13.00390625" style="9" customWidth="1"/>
    <col min="8" max="8" width="13.28125" style="9" customWidth="1"/>
    <col min="9" max="9" width="14.00390625" style="9" customWidth="1"/>
    <col min="10" max="10" width="16.421875" style="9" customWidth="1"/>
    <col min="11" max="11" width="13.421875" style="9" customWidth="1"/>
    <col min="12" max="12" width="9.140625" style="9" customWidth="1"/>
    <col min="13" max="13" width="11.140625" style="9" customWidth="1"/>
    <col min="14" max="14" width="9.140625" style="9" customWidth="1"/>
    <col min="15" max="15" width="16.28125" style="9" customWidth="1"/>
    <col min="16" max="16" width="9.7109375" style="9" bestFit="1" customWidth="1"/>
    <col min="17" max="16384" width="9.140625" style="9" customWidth="1"/>
  </cols>
  <sheetData>
    <row r="1" spans="1:3" ht="38.25" customHeight="1" thickBot="1">
      <c r="A1" s="40" t="s">
        <v>72</v>
      </c>
      <c r="B1" s="39"/>
      <c r="C1" s="39"/>
    </row>
    <row r="2" spans="1:9" ht="28.5" customHeight="1">
      <c r="A2" s="106" t="s">
        <v>20</v>
      </c>
      <c r="B2" s="107" t="s">
        <v>21</v>
      </c>
      <c r="C2" s="107" t="s">
        <v>24</v>
      </c>
      <c r="D2" s="107" t="s">
        <v>27</v>
      </c>
      <c r="E2" s="107" t="s">
        <v>0</v>
      </c>
      <c r="F2" s="107" t="s">
        <v>1</v>
      </c>
      <c r="G2" s="107" t="s">
        <v>25</v>
      </c>
      <c r="H2" s="107" t="s">
        <v>26</v>
      </c>
      <c r="I2" s="108" t="s">
        <v>23</v>
      </c>
    </row>
    <row r="3" spans="1:15" ht="15.75" customHeight="1">
      <c r="A3" s="118" t="s">
        <v>3</v>
      </c>
      <c r="B3" s="125">
        <v>6578690.75</v>
      </c>
      <c r="C3" s="109"/>
      <c r="D3" s="109">
        <v>549</v>
      </c>
      <c r="E3" s="113">
        <f aca="true" t="shared" si="0" ref="E3:E22">B3+C3+D3</f>
        <v>6579239.75</v>
      </c>
      <c r="F3" s="110">
        <v>6209021.34</v>
      </c>
      <c r="G3" s="109">
        <v>5888316.26</v>
      </c>
      <c r="H3" s="109">
        <v>320705.08</v>
      </c>
      <c r="I3" s="119">
        <f aca="true" t="shared" si="1" ref="I3:I22">E3-F3</f>
        <v>370218.41000000015</v>
      </c>
      <c r="J3" s="42"/>
      <c r="K3" s="44"/>
      <c r="L3" s="43"/>
      <c r="M3" s="43"/>
      <c r="N3" s="38"/>
      <c r="O3" s="50"/>
    </row>
    <row r="4" spans="1:15" ht="15.75" customHeight="1">
      <c r="A4" s="118" t="s">
        <v>4</v>
      </c>
      <c r="B4" s="125">
        <v>7693939.4</v>
      </c>
      <c r="C4" s="109"/>
      <c r="D4" s="109">
        <v>109</v>
      </c>
      <c r="E4" s="114">
        <f t="shared" si="0"/>
        <v>7694048.4</v>
      </c>
      <c r="F4" s="110">
        <v>7090247.680000001</v>
      </c>
      <c r="G4" s="109">
        <v>6948443.81</v>
      </c>
      <c r="H4" s="109">
        <v>141803.87</v>
      </c>
      <c r="I4" s="119">
        <f t="shared" si="1"/>
        <v>603800.7199999997</v>
      </c>
      <c r="J4" s="45"/>
      <c r="K4" s="44"/>
      <c r="L4" s="43"/>
      <c r="M4" s="43"/>
      <c r="N4" s="38"/>
      <c r="O4" s="50"/>
    </row>
    <row r="5" spans="1:15" ht="15.75" customHeight="1">
      <c r="A5" s="118" t="s">
        <v>5</v>
      </c>
      <c r="B5" s="126">
        <v>8398390</v>
      </c>
      <c r="C5" s="109"/>
      <c r="D5" s="109">
        <v>112</v>
      </c>
      <c r="E5" s="114">
        <f t="shared" si="0"/>
        <v>8398502</v>
      </c>
      <c r="F5" s="110">
        <v>7959312.31</v>
      </c>
      <c r="G5" s="109">
        <v>7787778.17</v>
      </c>
      <c r="H5" s="109">
        <v>171534.13999999998</v>
      </c>
      <c r="I5" s="119">
        <f t="shared" si="1"/>
        <v>439189.6900000004</v>
      </c>
      <c r="J5" s="45"/>
      <c r="K5" s="44"/>
      <c r="L5" s="43"/>
      <c r="M5" s="43"/>
      <c r="N5" s="38"/>
      <c r="O5" s="50"/>
    </row>
    <row r="6" spans="1:15" ht="15.75" customHeight="1">
      <c r="A6" s="118" t="s">
        <v>6</v>
      </c>
      <c r="B6" s="125">
        <v>7343287.7</v>
      </c>
      <c r="C6" s="109"/>
      <c r="D6" s="109">
        <v>21752</v>
      </c>
      <c r="E6" s="113">
        <f t="shared" si="0"/>
        <v>7365039.7</v>
      </c>
      <c r="F6" s="110">
        <v>7289457.659999999</v>
      </c>
      <c r="G6" s="109">
        <v>7128440.12</v>
      </c>
      <c r="H6" s="109">
        <v>97295.54000000004</v>
      </c>
      <c r="I6" s="119">
        <f t="shared" si="1"/>
        <v>75582.04000000097</v>
      </c>
      <c r="J6" s="43"/>
      <c r="K6" s="43"/>
      <c r="L6" s="43"/>
      <c r="M6" s="43"/>
      <c r="N6" s="38"/>
      <c r="O6" s="50"/>
    </row>
    <row r="7" spans="1:15" ht="15.75" customHeight="1">
      <c r="A7" s="118" t="s">
        <v>7</v>
      </c>
      <c r="B7" s="126">
        <v>3642076</v>
      </c>
      <c r="C7" s="111">
        <v>-210751</v>
      </c>
      <c r="D7" s="111">
        <v>0</v>
      </c>
      <c r="E7" s="114">
        <f t="shared" si="0"/>
        <v>3431325</v>
      </c>
      <c r="F7" s="112">
        <v>3319432.01</v>
      </c>
      <c r="G7" s="111">
        <v>3021368.92</v>
      </c>
      <c r="H7" s="111">
        <v>298063.09</v>
      </c>
      <c r="I7" s="120">
        <f t="shared" si="1"/>
        <v>111892.99000000022</v>
      </c>
      <c r="J7" s="43"/>
      <c r="K7" s="43"/>
      <c r="L7" s="43"/>
      <c r="M7" s="43"/>
      <c r="N7" s="38"/>
      <c r="O7" s="50"/>
    </row>
    <row r="8" spans="1:15" ht="15.75" customHeight="1">
      <c r="A8" s="118" t="s">
        <v>8</v>
      </c>
      <c r="B8" s="126">
        <v>6436234</v>
      </c>
      <c r="C8" s="109">
        <v>214772</v>
      </c>
      <c r="D8" s="109">
        <f>8300</f>
        <v>8300</v>
      </c>
      <c r="E8" s="114">
        <f t="shared" si="0"/>
        <v>6659306</v>
      </c>
      <c r="F8" s="110">
        <v>6072405.599999999</v>
      </c>
      <c r="G8" s="109">
        <v>5544863.26</v>
      </c>
      <c r="H8" s="109">
        <v>467542.34</v>
      </c>
      <c r="I8" s="121">
        <f t="shared" si="1"/>
        <v>586900.4000000013</v>
      </c>
      <c r="J8" s="43"/>
      <c r="K8" s="43"/>
      <c r="L8" s="43"/>
      <c r="M8" s="43"/>
      <c r="N8" s="38"/>
      <c r="O8" s="50"/>
    </row>
    <row r="9" spans="1:15" ht="15.75" customHeight="1">
      <c r="A9" s="118" t="s">
        <v>9</v>
      </c>
      <c r="B9" s="125">
        <v>7531731.01</v>
      </c>
      <c r="C9" s="109"/>
      <c r="D9" s="109">
        <v>758</v>
      </c>
      <c r="E9" s="113">
        <f t="shared" si="0"/>
        <v>7532489.01</v>
      </c>
      <c r="F9" s="110">
        <v>7102011.6499999985</v>
      </c>
      <c r="G9" s="109">
        <v>6898625.2299999995</v>
      </c>
      <c r="H9" s="109">
        <v>203386.42</v>
      </c>
      <c r="I9" s="121">
        <f t="shared" si="1"/>
        <v>430477.36000000127</v>
      </c>
      <c r="J9" s="43"/>
      <c r="K9" s="43"/>
      <c r="L9" s="43"/>
      <c r="M9" s="43"/>
      <c r="N9" s="38"/>
      <c r="O9" s="50"/>
    </row>
    <row r="10" spans="1:15" ht="15.75" customHeight="1">
      <c r="A10" s="118" t="s">
        <v>80</v>
      </c>
      <c r="B10" s="125">
        <f>62666+34000</f>
        <v>96666</v>
      </c>
      <c r="C10" s="109">
        <v>282300</v>
      </c>
      <c r="D10" s="109">
        <v>0</v>
      </c>
      <c r="E10" s="114">
        <f t="shared" si="0"/>
        <v>378966</v>
      </c>
      <c r="F10" s="112">
        <v>130399</v>
      </c>
      <c r="G10" s="111">
        <v>92192</v>
      </c>
      <c r="H10" s="111">
        <v>38206.99</v>
      </c>
      <c r="I10" s="122">
        <f t="shared" si="1"/>
        <v>248567</v>
      </c>
      <c r="J10" s="43"/>
      <c r="K10" s="43"/>
      <c r="L10" s="43"/>
      <c r="M10" s="43"/>
      <c r="N10" s="38"/>
      <c r="O10" s="50"/>
    </row>
    <row r="11" spans="1:15" ht="15.75" customHeight="1">
      <c r="A11" s="118" t="s">
        <v>10</v>
      </c>
      <c r="B11" s="126">
        <f>3182935+28428</f>
        <v>3211363</v>
      </c>
      <c r="C11" s="109"/>
      <c r="D11" s="111">
        <v>6478</v>
      </c>
      <c r="E11" s="113">
        <f t="shared" si="0"/>
        <v>3217841</v>
      </c>
      <c r="F11" s="110">
        <v>3075729.12</v>
      </c>
      <c r="G11" s="109">
        <v>2936644.74</v>
      </c>
      <c r="H11" s="109">
        <v>139084.37999999998</v>
      </c>
      <c r="I11" s="122">
        <f t="shared" si="1"/>
        <v>142111.8799999999</v>
      </c>
      <c r="J11" s="43"/>
      <c r="K11" s="43"/>
      <c r="L11" s="43"/>
      <c r="M11" s="43"/>
      <c r="N11" s="38"/>
      <c r="O11" s="50"/>
    </row>
    <row r="12" spans="1:15" ht="15.75" customHeight="1">
      <c r="A12" s="118" t="s">
        <v>11</v>
      </c>
      <c r="B12" s="126">
        <v>5409323.91</v>
      </c>
      <c r="C12" s="109"/>
      <c r="D12" s="111">
        <v>68590</v>
      </c>
      <c r="E12" s="113">
        <f t="shared" si="0"/>
        <v>5477913.91</v>
      </c>
      <c r="F12" s="110">
        <v>5293823.43</v>
      </c>
      <c r="G12" s="109">
        <v>5124076.18</v>
      </c>
      <c r="H12" s="109">
        <v>169747.24999999997</v>
      </c>
      <c r="I12" s="121">
        <f t="shared" si="1"/>
        <v>184090.48000000045</v>
      </c>
      <c r="J12" s="43"/>
      <c r="K12" s="43"/>
      <c r="L12" s="43"/>
      <c r="M12" s="43"/>
      <c r="N12" s="38"/>
      <c r="O12" s="50"/>
    </row>
    <row r="13" spans="1:15" ht="15.75" customHeight="1">
      <c r="A13" s="118" t="s">
        <v>12</v>
      </c>
      <c r="B13" s="126">
        <v>1520978.56</v>
      </c>
      <c r="C13" s="109"/>
      <c r="D13" s="111">
        <v>0</v>
      </c>
      <c r="E13" s="113">
        <f t="shared" si="0"/>
        <v>1520978.56</v>
      </c>
      <c r="F13" s="110">
        <v>1357381.9199999997</v>
      </c>
      <c r="G13" s="109">
        <v>1239130.4100000001</v>
      </c>
      <c r="H13" s="109">
        <v>118251.51</v>
      </c>
      <c r="I13" s="121">
        <f t="shared" si="1"/>
        <v>163596.64000000036</v>
      </c>
      <c r="J13" s="43"/>
      <c r="K13" s="43"/>
      <c r="L13" s="43"/>
      <c r="M13" s="43"/>
      <c r="N13" s="38"/>
      <c r="O13" s="50"/>
    </row>
    <row r="14" spans="1:15" ht="15.75" customHeight="1">
      <c r="A14" s="118" t="s">
        <v>13</v>
      </c>
      <c r="B14" s="126">
        <v>3159540</v>
      </c>
      <c r="C14" s="109">
        <v>2985</v>
      </c>
      <c r="D14" s="111">
        <f>39118</f>
        <v>39118</v>
      </c>
      <c r="E14" s="113">
        <f t="shared" si="0"/>
        <v>3201643</v>
      </c>
      <c r="F14" s="110">
        <v>3311246.4599999995</v>
      </c>
      <c r="G14" s="109">
        <v>3214593.43</v>
      </c>
      <c r="H14" s="109">
        <v>51100.03</v>
      </c>
      <c r="I14" s="121">
        <f t="shared" si="1"/>
        <v>-109603.4599999995</v>
      </c>
      <c r="J14" s="43"/>
      <c r="K14" s="43"/>
      <c r="L14" s="43"/>
      <c r="M14" s="43"/>
      <c r="N14" s="38"/>
      <c r="O14" s="50"/>
    </row>
    <row r="15" spans="1:15" ht="15.75" customHeight="1">
      <c r="A15" s="118" t="s">
        <v>14</v>
      </c>
      <c r="B15" s="126">
        <v>4945939.819999999</v>
      </c>
      <c r="C15" s="109"/>
      <c r="D15" s="111">
        <v>216</v>
      </c>
      <c r="E15" s="113">
        <f t="shared" si="0"/>
        <v>4946155.819999999</v>
      </c>
      <c r="F15" s="110">
        <v>4589831.280000001</v>
      </c>
      <c r="G15" s="109">
        <v>4411736.54</v>
      </c>
      <c r="H15" s="109">
        <v>178094.74</v>
      </c>
      <c r="I15" s="121">
        <f t="shared" si="1"/>
        <v>356324.5399999982</v>
      </c>
      <c r="J15" s="45"/>
      <c r="K15" s="43"/>
      <c r="L15" s="43"/>
      <c r="M15" s="43"/>
      <c r="N15" s="38"/>
      <c r="O15" s="50"/>
    </row>
    <row r="16" spans="1:15" ht="15.75" customHeight="1">
      <c r="A16" s="123" t="s">
        <v>15</v>
      </c>
      <c r="B16" s="126">
        <f>7846448+215250</f>
        <v>8061698</v>
      </c>
      <c r="C16" s="111">
        <v>129142</v>
      </c>
      <c r="D16" s="111">
        <f>753345</f>
        <v>753345</v>
      </c>
      <c r="E16" s="114">
        <f t="shared" si="0"/>
        <v>8944185</v>
      </c>
      <c r="F16" s="112">
        <v>8142693.76</v>
      </c>
      <c r="G16" s="111">
        <v>6409184.72</v>
      </c>
      <c r="H16" s="111">
        <v>1711509.04</v>
      </c>
      <c r="I16" s="122">
        <f t="shared" si="1"/>
        <v>801491.2400000002</v>
      </c>
      <c r="J16" s="102"/>
      <c r="K16" s="102"/>
      <c r="L16" s="101"/>
      <c r="M16" s="43"/>
      <c r="N16" s="38"/>
      <c r="O16" s="50"/>
    </row>
    <row r="17" spans="1:15" ht="15.75" customHeight="1">
      <c r="A17" s="118" t="s">
        <v>16</v>
      </c>
      <c r="B17" s="125">
        <v>2715649.97</v>
      </c>
      <c r="C17" s="109"/>
      <c r="D17" s="109">
        <v>1837</v>
      </c>
      <c r="E17" s="113">
        <f t="shared" si="0"/>
        <v>2717486.97</v>
      </c>
      <c r="F17" s="110">
        <v>2411543.78</v>
      </c>
      <c r="G17" s="109">
        <v>2372483.55</v>
      </c>
      <c r="H17" s="109">
        <v>39060.23</v>
      </c>
      <c r="I17" s="121">
        <f t="shared" si="1"/>
        <v>305943.1900000004</v>
      </c>
      <c r="J17" s="45"/>
      <c r="K17" s="43"/>
      <c r="L17" s="43"/>
      <c r="M17" s="43"/>
      <c r="N17" s="38"/>
      <c r="O17" s="50"/>
    </row>
    <row r="18" spans="1:15" ht="15.75" customHeight="1">
      <c r="A18" s="118" t="s">
        <v>17</v>
      </c>
      <c r="B18" s="125">
        <v>5388907.62</v>
      </c>
      <c r="C18" s="109"/>
      <c r="D18" s="109">
        <v>159</v>
      </c>
      <c r="E18" s="113">
        <f t="shared" si="0"/>
        <v>5389066.62</v>
      </c>
      <c r="F18" s="110">
        <v>4935015.49</v>
      </c>
      <c r="G18" s="109">
        <v>4919852.18</v>
      </c>
      <c r="H18" s="109">
        <v>15163.309999999998</v>
      </c>
      <c r="I18" s="121">
        <f t="shared" si="1"/>
        <v>454051.1299999999</v>
      </c>
      <c r="J18" s="45"/>
      <c r="K18" s="43"/>
      <c r="L18" s="43"/>
      <c r="M18" s="43"/>
      <c r="N18" s="38"/>
      <c r="O18" s="50"/>
    </row>
    <row r="19" spans="1:15" ht="15.75" customHeight="1">
      <c r="A19" s="118" t="s">
        <v>18</v>
      </c>
      <c r="B19" s="126">
        <v>1835000</v>
      </c>
      <c r="C19" s="109"/>
      <c r="D19" s="109"/>
      <c r="E19" s="113">
        <f t="shared" si="0"/>
        <v>1835000</v>
      </c>
      <c r="F19" s="110">
        <v>903266.3200000001</v>
      </c>
      <c r="G19" s="109">
        <v>894627.28</v>
      </c>
      <c r="H19" s="109">
        <v>8639.04</v>
      </c>
      <c r="I19" s="121">
        <f t="shared" si="1"/>
        <v>931733.6799999999</v>
      </c>
      <c r="J19" s="49"/>
      <c r="K19" s="43"/>
      <c r="L19" s="47"/>
      <c r="M19" s="42"/>
      <c r="N19" s="38"/>
      <c r="O19" s="50"/>
    </row>
    <row r="20" spans="1:15" ht="15.75" customHeight="1">
      <c r="A20" s="118" t="s">
        <v>35</v>
      </c>
      <c r="B20" s="125">
        <v>0</v>
      </c>
      <c r="C20" s="109"/>
      <c r="D20" s="109">
        <v>34500</v>
      </c>
      <c r="E20" s="113">
        <f t="shared" si="0"/>
        <v>34500</v>
      </c>
      <c r="F20" s="110">
        <v>18238.26</v>
      </c>
      <c r="G20" s="109">
        <v>18075.260000000002</v>
      </c>
      <c r="H20" s="109">
        <v>163</v>
      </c>
      <c r="I20" s="121">
        <f t="shared" si="1"/>
        <v>16261.740000000002</v>
      </c>
      <c r="J20" s="48"/>
      <c r="K20" s="43"/>
      <c r="L20" s="48"/>
      <c r="M20" s="8"/>
      <c r="N20" s="38"/>
      <c r="O20" s="50"/>
    </row>
    <row r="21" spans="1:15" ht="15.75" customHeight="1">
      <c r="A21" s="118" t="s">
        <v>78</v>
      </c>
      <c r="B21" s="125">
        <v>2700000</v>
      </c>
      <c r="C21" s="109"/>
      <c r="D21" s="109">
        <v>2024665</v>
      </c>
      <c r="E21" s="113">
        <f t="shared" si="0"/>
        <v>4724665</v>
      </c>
      <c r="F21" s="110">
        <v>2162702</v>
      </c>
      <c r="G21" s="109">
        <v>1398843.25</v>
      </c>
      <c r="H21" s="109">
        <v>502382.85</v>
      </c>
      <c r="I21" s="121">
        <f t="shared" si="1"/>
        <v>2561963</v>
      </c>
      <c r="J21" s="48"/>
      <c r="K21" s="43"/>
      <c r="L21" s="48"/>
      <c r="M21" s="8"/>
      <c r="N21" s="38"/>
      <c r="O21" s="50"/>
    </row>
    <row r="22" spans="1:15" ht="15.75" customHeight="1">
      <c r="A22" s="118" t="s">
        <v>79</v>
      </c>
      <c r="B22" s="125">
        <v>11219481</v>
      </c>
      <c r="C22" s="109"/>
      <c r="D22" s="111"/>
      <c r="E22" s="113">
        <f t="shared" si="0"/>
        <v>11219481</v>
      </c>
      <c r="F22" s="110">
        <v>2681960</v>
      </c>
      <c r="G22" s="109">
        <v>2598663.05</v>
      </c>
      <c r="H22" s="109">
        <v>83296.67</v>
      </c>
      <c r="I22" s="121">
        <f t="shared" si="1"/>
        <v>8537521</v>
      </c>
      <c r="J22" s="48"/>
      <c r="K22" s="48"/>
      <c r="L22" s="48"/>
      <c r="M22" s="8"/>
      <c r="N22" s="38"/>
      <c r="O22" s="50"/>
    </row>
    <row r="23" spans="1:16" ht="15.75" customHeight="1">
      <c r="A23" s="123" t="s">
        <v>60</v>
      </c>
      <c r="B23" s="111">
        <f>31402419+2684+4751502+294596</f>
        <v>36451201</v>
      </c>
      <c r="C23" s="111">
        <v>-32555188.07550475</v>
      </c>
      <c r="D23" s="111">
        <v>99661</v>
      </c>
      <c r="E23" s="114">
        <f>B23+C23+D23</f>
        <v>3995673.92449525</v>
      </c>
      <c r="F23" s="114">
        <v>6414557</v>
      </c>
      <c r="G23" s="111">
        <v>5419261.36</v>
      </c>
      <c r="H23" s="111">
        <v>546243.32</v>
      </c>
      <c r="I23" s="122">
        <f>E23-F23</f>
        <v>-2418883.07550475</v>
      </c>
      <c r="J23" s="50"/>
      <c r="K23" s="50"/>
      <c r="L23" s="50"/>
      <c r="M23" s="50"/>
      <c r="N23" s="50"/>
      <c r="O23" s="50"/>
      <c r="P23" s="10"/>
    </row>
    <row r="24" spans="1:15" ht="34.5" customHeight="1" thickBot="1">
      <c r="A24" s="116" t="s">
        <v>22</v>
      </c>
      <c r="B24" s="117">
        <f>SUM(B3:B23)</f>
        <v>134340097.74</v>
      </c>
      <c r="C24" s="117">
        <f>SUM(C3:C23)</f>
        <v>-32136740.07550475</v>
      </c>
      <c r="D24" s="117">
        <f>161891.88+2886825.65+10632.51+798.47</f>
        <v>3060148.51</v>
      </c>
      <c r="E24" s="117">
        <f>SUM(E3:E23)</f>
        <v>105263506.66449526</v>
      </c>
      <c r="F24" s="117">
        <f>SUM(F3:F23)</f>
        <v>90470276.07</v>
      </c>
      <c r="G24" s="117">
        <f>SUM(G3:G23)</f>
        <v>84267199.71999998</v>
      </c>
      <c r="H24" s="117">
        <f>SUM(C24:G24)</f>
        <v>250924390.88899046</v>
      </c>
      <c r="I24" s="124">
        <f>SUM(I3:I23)</f>
        <v>14793230.594495252</v>
      </c>
      <c r="J24" s="50"/>
      <c r="K24" s="50"/>
      <c r="L24" s="38"/>
      <c r="M24" s="38"/>
      <c r="N24" s="38"/>
      <c r="O24" s="51"/>
    </row>
    <row r="25" spans="1:12" ht="33" customHeight="1">
      <c r="A25" s="84" t="s">
        <v>50</v>
      </c>
      <c r="B25" s="85"/>
      <c r="C25" s="85"/>
      <c r="D25" s="85">
        <v>3583328</v>
      </c>
      <c r="E25" s="86">
        <f>SUM(B25:D25)</f>
        <v>3583328</v>
      </c>
      <c r="F25" s="86">
        <v>3474430</v>
      </c>
      <c r="G25" s="86"/>
      <c r="H25" s="86">
        <f>SUM(C25:G25)</f>
        <v>10641086</v>
      </c>
      <c r="I25" s="87">
        <f>E25-F25</f>
        <v>108898</v>
      </c>
      <c r="J25" s="50"/>
      <c r="K25" s="50"/>
      <c r="L25" s="46"/>
    </row>
    <row r="26" spans="1:12" ht="34.5" customHeight="1" thickBot="1">
      <c r="A26" s="88" t="s">
        <v>66</v>
      </c>
      <c r="B26" s="80">
        <v>1660183</v>
      </c>
      <c r="C26" s="78"/>
      <c r="D26" s="78"/>
      <c r="E26" s="79">
        <f>SUM(B26:D26)</f>
        <v>1660183</v>
      </c>
      <c r="F26" s="79">
        <v>1581384</v>
      </c>
      <c r="G26" s="100"/>
      <c r="H26" s="79">
        <f>SUM(C26:G26)</f>
        <v>3241567</v>
      </c>
      <c r="I26" s="89">
        <f>E26-F26</f>
        <v>78799</v>
      </c>
      <c r="J26" s="48"/>
      <c r="K26" s="50"/>
      <c r="L26" s="50"/>
    </row>
    <row r="27" spans="1:12" ht="29.25" customHeight="1" thickBot="1">
      <c r="A27" s="103" t="s">
        <v>51</v>
      </c>
      <c r="B27" s="104">
        <f aca="true" t="shared" si="2" ref="B27:G27">SUM(B24:B26)</f>
        <v>136000280.74</v>
      </c>
      <c r="C27" s="104">
        <f t="shared" si="2"/>
        <v>-32136740.07550475</v>
      </c>
      <c r="D27" s="104">
        <f t="shared" si="2"/>
        <v>6643476.51</v>
      </c>
      <c r="E27" s="104">
        <f t="shared" si="2"/>
        <v>110507017.66449526</v>
      </c>
      <c r="F27" s="104">
        <f t="shared" si="2"/>
        <v>95526090.07</v>
      </c>
      <c r="G27" s="104">
        <f t="shared" si="2"/>
        <v>84267199.71999998</v>
      </c>
      <c r="H27" s="104">
        <f>SUM(C27:G27)</f>
        <v>264807043.88899046</v>
      </c>
      <c r="I27" s="105">
        <f>SUM(I24:I26)</f>
        <v>14980927.594495252</v>
      </c>
      <c r="J27" s="76"/>
      <c r="K27" s="50"/>
      <c r="L27" s="50"/>
    </row>
    <row r="28" spans="1:12" ht="12.75">
      <c r="A28" s="74"/>
      <c r="B28" s="75"/>
      <c r="C28" s="144"/>
      <c r="D28" s="144"/>
      <c r="G28" s="75"/>
      <c r="H28" s="75"/>
      <c r="I28" s="77"/>
      <c r="J28" s="46"/>
      <c r="K28" s="46"/>
      <c r="L28" s="46"/>
    </row>
    <row r="29" spans="1:12" ht="12.75">
      <c r="A29" s="11"/>
      <c r="B29" s="10"/>
      <c r="C29" s="10"/>
      <c r="E29" s="10"/>
      <c r="I29" s="46"/>
      <c r="J29" s="77"/>
      <c r="K29" s="46"/>
      <c r="L29" s="46"/>
    </row>
    <row r="30" spans="1:12" ht="12.75">
      <c r="A30" s="11"/>
      <c r="F30" s="10"/>
      <c r="G30" s="10"/>
      <c r="I30" s="77"/>
      <c r="J30" s="46"/>
      <c r="K30" s="46"/>
      <c r="L30" s="46"/>
    </row>
    <row r="31" spans="1:12" ht="12.75">
      <c r="A31" s="11"/>
      <c r="B31" s="10"/>
      <c r="D31" s="10"/>
      <c r="I31" s="46"/>
      <c r="J31" s="77"/>
      <c r="K31" s="77"/>
      <c r="L31" s="46"/>
    </row>
    <row r="32" spans="9:12" ht="12.75">
      <c r="I32" s="46"/>
      <c r="J32" s="46"/>
      <c r="K32" s="46"/>
      <c r="L32" s="46"/>
    </row>
  </sheetData>
  <sheetProtection/>
  <mergeCells count="1">
    <mergeCell ref="C28:D28"/>
  </mergeCells>
  <printOptions/>
  <pageMargins left="0.4330708661417323" right="0.15748031496062992" top="0.24" bottom="0.69" header="0.19" footer="0.5118110236220472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421875" style="0" customWidth="1"/>
    <col min="2" max="2" width="14.140625" style="0" customWidth="1"/>
    <col min="3" max="3" width="11.140625" style="0" customWidth="1"/>
    <col min="4" max="4" width="11.28125" style="0" customWidth="1"/>
    <col min="5" max="6" width="11.00390625" style="0" customWidth="1"/>
    <col min="7" max="7" width="11.7109375" style="0" customWidth="1"/>
    <col min="12" max="12" width="7.57421875" style="0" customWidth="1"/>
    <col min="13" max="13" width="23.00390625" style="0" customWidth="1"/>
  </cols>
  <sheetData>
    <row r="1" ht="48" customHeight="1" thickBot="1">
      <c r="B1" s="40" t="s">
        <v>73</v>
      </c>
    </row>
    <row r="2" spans="2:25" ht="37.5" customHeight="1" thickBot="1">
      <c r="B2" s="64" t="s">
        <v>2</v>
      </c>
      <c r="C2" s="65" t="s">
        <v>7</v>
      </c>
      <c r="D2" s="66" t="s">
        <v>8</v>
      </c>
      <c r="E2" s="66" t="s">
        <v>15</v>
      </c>
      <c r="F2" s="66" t="s">
        <v>13</v>
      </c>
      <c r="G2" s="67" t="s">
        <v>80</v>
      </c>
      <c r="H2" s="68"/>
      <c r="I2" s="68"/>
      <c r="J2" s="68"/>
      <c r="K2" s="68"/>
      <c r="L2" s="68"/>
      <c r="M2" s="69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4" customHeight="1" thickBot="1">
      <c r="B3" s="96">
        <v>7588553</v>
      </c>
      <c r="C3" s="96"/>
      <c r="D3" s="96"/>
      <c r="E3" s="96"/>
      <c r="F3" s="96"/>
      <c r="G3" s="96"/>
      <c r="H3" s="54" t="s">
        <v>81</v>
      </c>
      <c r="I3" s="55"/>
      <c r="J3" s="55"/>
      <c r="K3" s="55"/>
      <c r="L3" s="55"/>
      <c r="M3" s="56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21.75" customHeight="1" thickBot="1">
      <c r="B4" s="96">
        <f>-'[2]Režie'!$E$32</f>
        <v>-40365956.889474005</v>
      </c>
      <c r="C4" s="96"/>
      <c r="D4" s="96"/>
      <c r="E4" s="96"/>
      <c r="F4" s="96"/>
      <c r="G4" s="96"/>
      <c r="H4" s="54" t="s">
        <v>105</v>
      </c>
      <c r="I4" s="55"/>
      <c r="J4" s="55"/>
      <c r="K4" s="55"/>
      <c r="L4" s="55"/>
      <c r="M4" s="5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21.75" customHeight="1">
      <c r="B5" s="96">
        <f>-'[1]Režie'!$E$35</f>
        <v>-227987.8560307473</v>
      </c>
      <c r="C5" s="96"/>
      <c r="D5" s="96"/>
      <c r="E5" s="96"/>
      <c r="F5" s="96"/>
      <c r="G5" s="96"/>
      <c r="H5" s="54" t="s">
        <v>82</v>
      </c>
      <c r="I5" s="94"/>
      <c r="J5" s="94"/>
      <c r="K5" s="94"/>
      <c r="L5" s="94"/>
      <c r="M5" s="9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21.75" customHeight="1">
      <c r="B6" s="96">
        <v>-6366</v>
      </c>
      <c r="C6" s="96"/>
      <c r="D6" s="96"/>
      <c r="E6" s="96"/>
      <c r="F6" s="96"/>
      <c r="G6" s="96"/>
      <c r="H6" s="37" t="s">
        <v>61</v>
      </c>
      <c r="I6" s="31"/>
      <c r="J6" s="31"/>
      <c r="K6" s="31"/>
      <c r="L6" s="31"/>
      <c r="M6" s="3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21.75" customHeight="1">
      <c r="B7" s="96">
        <v>-43144</v>
      </c>
      <c r="C7" s="96"/>
      <c r="D7" s="96"/>
      <c r="E7" s="96"/>
      <c r="F7" s="96"/>
      <c r="G7" s="96"/>
      <c r="H7" s="37" t="s">
        <v>49</v>
      </c>
      <c r="I7" s="31"/>
      <c r="J7" s="31"/>
      <c r="K7" s="31"/>
      <c r="L7" s="31"/>
      <c r="M7" s="3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21.75" customHeight="1">
      <c r="B8" s="96"/>
      <c r="C8" s="96"/>
      <c r="D8" s="96">
        <v>26672</v>
      </c>
      <c r="E8" s="96">
        <v>46690</v>
      </c>
      <c r="F8" s="96">
        <v>2985</v>
      </c>
      <c r="G8" s="96"/>
      <c r="H8" s="148" t="s">
        <v>108</v>
      </c>
      <c r="I8" s="149"/>
      <c r="J8" s="149"/>
      <c r="K8" s="149"/>
      <c r="L8" s="149"/>
      <c r="M8" s="15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ht="21.75" customHeight="1">
      <c r="B9" s="96">
        <v>1586216</v>
      </c>
      <c r="C9" s="96"/>
      <c r="D9" s="96">
        <v>188100</v>
      </c>
      <c r="E9" s="96"/>
      <c r="F9" s="96"/>
      <c r="G9" s="96">
        <v>282300</v>
      </c>
      <c r="H9" s="148" t="s">
        <v>83</v>
      </c>
      <c r="I9" s="149"/>
      <c r="J9" s="149"/>
      <c r="K9" s="149"/>
      <c r="L9" s="149"/>
      <c r="M9" s="150"/>
      <c r="N9" s="6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2:25" ht="21.75" customHeight="1">
      <c r="B10" s="96"/>
      <c r="C10" s="96">
        <v>-210751</v>
      </c>
      <c r="D10" s="96"/>
      <c r="E10" s="96"/>
      <c r="F10" s="96"/>
      <c r="G10" s="96"/>
      <c r="H10" s="148" t="s">
        <v>84</v>
      </c>
      <c r="I10" s="149"/>
      <c r="J10" s="149"/>
      <c r="K10" s="149"/>
      <c r="L10" s="149"/>
      <c r="M10" s="15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ht="21.75" customHeight="1">
      <c r="B11" s="96">
        <v>-635000</v>
      </c>
      <c r="C11" s="96"/>
      <c r="D11" s="96"/>
      <c r="E11" s="96"/>
      <c r="F11" s="96"/>
      <c r="G11" s="96"/>
      <c r="H11" s="36" t="s">
        <v>85</v>
      </c>
      <c r="I11" s="33"/>
      <c r="J11" s="31"/>
      <c r="K11" s="31"/>
      <c r="L11" s="31"/>
      <c r="M11" s="3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25" ht="21.75" customHeight="1">
      <c r="B12" s="96"/>
      <c r="C12" s="96"/>
      <c r="D12" s="96"/>
      <c r="E12" s="96">
        <v>20000</v>
      </c>
      <c r="F12" s="96"/>
      <c r="G12" s="96"/>
      <c r="H12" s="148" t="s">
        <v>86</v>
      </c>
      <c r="I12" s="149"/>
      <c r="J12" s="149"/>
      <c r="K12" s="149"/>
      <c r="L12" s="149"/>
      <c r="M12" s="15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2:25" ht="21.75" customHeight="1">
      <c r="B13" s="96"/>
      <c r="C13" s="96"/>
      <c r="D13" s="96"/>
      <c r="E13" s="96">
        <v>126780</v>
      </c>
      <c r="F13" s="96"/>
      <c r="G13" s="96"/>
      <c r="H13" s="36" t="s">
        <v>87</v>
      </c>
      <c r="I13" s="32"/>
      <c r="J13" s="32"/>
      <c r="K13" s="32"/>
      <c r="L13" s="32"/>
      <c r="M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2:25" ht="21.75" customHeight="1">
      <c r="B14" s="96">
        <f>-451502.33</f>
        <v>-451502.33</v>
      </c>
      <c r="C14" s="96"/>
      <c r="D14" s="96"/>
      <c r="E14" s="96"/>
      <c r="F14" s="96"/>
      <c r="G14" s="96"/>
      <c r="H14" s="36" t="s">
        <v>88</v>
      </c>
      <c r="I14" s="36"/>
      <c r="J14" s="36"/>
      <c r="K14" s="36"/>
      <c r="L14" s="36"/>
      <c r="M14" s="9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2:25" ht="21.75" customHeight="1">
      <c r="B15" s="96"/>
      <c r="C15" s="96"/>
      <c r="D15" s="96"/>
      <c r="E15" s="96">
        <f>59681+(15350+15000+4900+13404+49374)</f>
        <v>157709</v>
      </c>
      <c r="F15" s="96"/>
      <c r="G15" s="96"/>
      <c r="H15" s="36" t="s">
        <v>89</v>
      </c>
      <c r="I15" s="36"/>
      <c r="J15" s="36"/>
      <c r="K15" s="36"/>
      <c r="L15" s="36"/>
      <c r="M15" s="9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2:25" ht="21.75" customHeight="1">
      <c r="B16" s="96"/>
      <c r="C16" s="96"/>
      <c r="D16" s="96"/>
      <c r="E16" s="96">
        <v>-222037</v>
      </c>
      <c r="F16" s="96"/>
      <c r="G16" s="96"/>
      <c r="H16" s="36" t="s">
        <v>90</v>
      </c>
      <c r="I16" s="36"/>
      <c r="J16" s="36"/>
      <c r="K16" s="36"/>
      <c r="L16" s="36"/>
      <c r="M16" s="9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ht="32.25" customHeight="1" thickBot="1">
      <c r="B17" s="57">
        <f>SUM(B3:B16)</f>
        <v>-32555188.07550475</v>
      </c>
      <c r="C17" s="57">
        <f>SUM(C4:C16)</f>
        <v>-210751</v>
      </c>
      <c r="D17" s="57">
        <f>SUM(D4:D16)</f>
        <v>214772</v>
      </c>
      <c r="E17" s="57">
        <f>SUM(E4:E16)</f>
        <v>129142</v>
      </c>
      <c r="F17" s="57">
        <f>SUM(F3:F16)</f>
        <v>2985</v>
      </c>
      <c r="G17" s="57">
        <f>SUM(G4:G16)</f>
        <v>282300</v>
      </c>
      <c r="H17" s="145" t="s">
        <v>22</v>
      </c>
      <c r="I17" s="146"/>
      <c r="J17" s="146"/>
      <c r="K17" s="146"/>
      <c r="L17" s="147"/>
      <c r="M17" s="90">
        <f>B17+C17+D17+E17+F17+G17</f>
        <v>-32136740.07550475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5:25" ht="12.75"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5:25" ht="12.75"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6" ht="12.75">
      <c r="A20" s="1"/>
      <c r="B20" s="151" t="s">
        <v>107</v>
      </c>
      <c r="C20" s="152"/>
      <c r="D20" s="152"/>
      <c r="E20" s="152"/>
      <c r="F20" s="1"/>
    </row>
    <row r="21" spans="1:4" ht="12.75">
      <c r="A21" s="1"/>
      <c r="B21" s="8"/>
      <c r="C21" s="5"/>
      <c r="D21" s="1"/>
    </row>
    <row r="22" spans="1:4" ht="12.75">
      <c r="A22" s="1"/>
      <c r="B22" s="8"/>
      <c r="C22" s="5"/>
      <c r="D22" s="1"/>
    </row>
    <row r="23" spans="1:4" ht="12.75">
      <c r="A23" s="1"/>
      <c r="B23" s="8"/>
      <c r="C23" s="5"/>
      <c r="D23" s="1"/>
    </row>
    <row r="24" spans="1:4" ht="12.75">
      <c r="A24" s="1"/>
      <c r="B24" s="8"/>
      <c r="C24" s="5"/>
      <c r="D24" s="1"/>
    </row>
    <row r="25" spans="1:4" ht="12.75">
      <c r="A25" s="1"/>
      <c r="B25" s="8"/>
      <c r="C25" s="5"/>
      <c r="D25" s="1"/>
    </row>
    <row r="26" spans="1:4" ht="12.75">
      <c r="A26" s="1"/>
      <c r="B26" s="8"/>
      <c r="C26" s="5"/>
      <c r="D26" s="1"/>
    </row>
    <row r="27" spans="1:4" ht="12.75">
      <c r="A27" s="1"/>
      <c r="B27" s="7"/>
      <c r="C27" s="4"/>
      <c r="D27" s="1"/>
    </row>
    <row r="28" spans="1:4" ht="12.75">
      <c r="A28" s="1"/>
      <c r="B28" s="7"/>
      <c r="C28" s="4"/>
      <c r="D28" s="1"/>
    </row>
    <row r="29" spans="1:4" ht="12.75">
      <c r="A29" s="1"/>
      <c r="B29" s="7"/>
      <c r="C29" s="5"/>
      <c r="D29" s="1"/>
    </row>
    <row r="30" spans="1:4" ht="12.75">
      <c r="A30" s="1"/>
      <c r="B30" s="7"/>
      <c r="C30" s="4"/>
      <c r="D30" s="1"/>
    </row>
    <row r="31" spans="1:4" ht="12.75">
      <c r="A31" s="1"/>
      <c r="B31" s="7"/>
      <c r="C31" s="5"/>
      <c r="D31" s="1"/>
    </row>
    <row r="32" spans="1:4" ht="12.75">
      <c r="A32" s="1"/>
      <c r="B32" s="7"/>
      <c r="C32" s="4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</sheetData>
  <sheetProtection/>
  <mergeCells count="6">
    <mergeCell ref="H17:L17"/>
    <mergeCell ref="H10:M10"/>
    <mergeCell ref="H12:M12"/>
    <mergeCell ref="H9:M9"/>
    <mergeCell ref="H8:M8"/>
    <mergeCell ref="B20:E20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3.28125" style="0" customWidth="1"/>
    <col min="2" max="4" width="14.8515625" style="0" customWidth="1"/>
    <col min="5" max="5" width="9.421875" style="0" customWidth="1"/>
  </cols>
  <sheetData>
    <row r="1" ht="30" customHeight="1" thickBot="1">
      <c r="A1" s="40" t="s">
        <v>74</v>
      </c>
    </row>
    <row r="2" spans="1:4" ht="33.75" customHeight="1" thickBot="1">
      <c r="A2" s="58" t="s">
        <v>101</v>
      </c>
      <c r="B2" s="59">
        <v>5815</v>
      </c>
      <c r="C2" s="59">
        <v>5115</v>
      </c>
      <c r="D2" s="59">
        <v>5116</v>
      </c>
    </row>
    <row r="3" spans="1:4" ht="21.75" customHeight="1">
      <c r="A3" s="13" t="s">
        <v>99</v>
      </c>
      <c r="B3" s="14">
        <v>9395</v>
      </c>
      <c r="C3" s="14">
        <v>3977</v>
      </c>
      <c r="D3" s="14"/>
    </row>
    <row r="4" spans="1:4" ht="21.75" customHeight="1">
      <c r="A4" s="13" t="s">
        <v>64</v>
      </c>
      <c r="B4" s="2"/>
      <c r="C4" s="2">
        <v>153114</v>
      </c>
      <c r="D4" s="2"/>
    </row>
    <row r="5" spans="1:4" ht="21.75" customHeight="1">
      <c r="A5" s="13" t="s">
        <v>33</v>
      </c>
      <c r="B5" s="2">
        <v>27061</v>
      </c>
      <c r="C5" s="2">
        <v>7950</v>
      </c>
      <c r="D5" s="2"/>
    </row>
    <row r="6" spans="1:4" ht="21.75" customHeight="1">
      <c r="A6" s="13" t="s">
        <v>34</v>
      </c>
      <c r="B6" s="2">
        <v>18349</v>
      </c>
      <c r="C6" s="2">
        <v>152075</v>
      </c>
      <c r="D6" s="2"/>
    </row>
    <row r="7" spans="1:5" ht="21.75" customHeight="1">
      <c r="A7" s="13" t="s">
        <v>100</v>
      </c>
      <c r="B7" s="2">
        <v>13356</v>
      </c>
      <c r="C7" s="2">
        <v>156934</v>
      </c>
      <c r="D7" s="2"/>
      <c r="E7" s="99"/>
    </row>
    <row r="8" spans="1:4" ht="21.75" customHeight="1">
      <c r="A8" s="13" t="s">
        <v>104</v>
      </c>
      <c r="B8" s="2">
        <v>67516</v>
      </c>
      <c r="C8" s="2">
        <v>6413</v>
      </c>
      <c r="D8" s="2">
        <v>1730</v>
      </c>
    </row>
    <row r="9" spans="1:4" ht="21.75" customHeight="1">
      <c r="A9" s="13" t="s">
        <v>62</v>
      </c>
      <c r="B9" s="2">
        <v>25936</v>
      </c>
      <c r="C9" s="2">
        <v>261476</v>
      </c>
      <c r="D9" s="2"/>
    </row>
    <row r="10" spans="1:4" ht="21.75" customHeight="1">
      <c r="A10" s="13" t="s">
        <v>98</v>
      </c>
      <c r="B10" s="2">
        <v>40059</v>
      </c>
      <c r="C10" s="2"/>
      <c r="D10" s="2">
        <v>81567</v>
      </c>
    </row>
    <row r="11" spans="1:4" ht="21.75" customHeight="1">
      <c r="A11" s="13" t="s">
        <v>77</v>
      </c>
      <c r="B11" s="2">
        <v>85317</v>
      </c>
      <c r="C11" s="2">
        <v>8629</v>
      </c>
      <c r="D11" s="2"/>
    </row>
    <row r="12" spans="1:4" ht="23.25" customHeight="1">
      <c r="A12" s="13" t="s">
        <v>102</v>
      </c>
      <c r="B12" s="2">
        <v>3810000</v>
      </c>
      <c r="C12" s="2">
        <v>1014000</v>
      </c>
      <c r="D12" s="2"/>
    </row>
    <row r="13" spans="1:4" ht="21.75" customHeight="1">
      <c r="A13" s="13" t="s">
        <v>103</v>
      </c>
      <c r="B13" s="2"/>
      <c r="C13" s="2"/>
      <c r="D13" s="2">
        <v>1939300</v>
      </c>
    </row>
    <row r="14" spans="1:7" ht="21.75" customHeight="1" thickBot="1">
      <c r="A14" s="41" t="s">
        <v>63</v>
      </c>
      <c r="B14" s="3">
        <v>233760</v>
      </c>
      <c r="C14" s="3">
        <v>42440</v>
      </c>
      <c r="D14" s="3"/>
      <c r="G14" s="12"/>
    </row>
    <row r="15" spans="1:6" ht="35.25" customHeight="1" thickBot="1">
      <c r="A15" s="58" t="s">
        <v>19</v>
      </c>
      <c r="B15" s="60">
        <f>SUM(B3:B14)</f>
        <v>4330749</v>
      </c>
      <c r="C15" s="60">
        <f>SUM(C3:C14)</f>
        <v>1807008</v>
      </c>
      <c r="D15" s="60">
        <f>SUM(D3:D14)</f>
        <v>2022597</v>
      </c>
      <c r="F15" s="12"/>
    </row>
    <row r="19" spans="2:4" ht="12.75">
      <c r="B19" s="12"/>
      <c r="C19" s="12"/>
      <c r="D19" s="12"/>
    </row>
  </sheetData>
  <sheetProtection/>
  <printOptions/>
  <pageMargins left="0.7086614173228346" right="0.7086614173228346" top="0.59" bottom="0.46" header="0.31496062992125984" footer="0.31496062992125984"/>
  <pageSetup fitToHeight="0" fitToWidth="0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4.7109375" style="0" customWidth="1"/>
    <col min="2" max="2" width="18.00390625" style="0" customWidth="1"/>
    <col min="3" max="3" width="5.28125" style="1" customWidth="1"/>
    <col min="4" max="4" width="39.28125" style="0" customWidth="1"/>
    <col min="5" max="5" width="23.28125" style="0" customWidth="1"/>
  </cols>
  <sheetData>
    <row r="2" ht="24" customHeight="1" thickBot="1">
      <c r="A2" s="40" t="s">
        <v>75</v>
      </c>
    </row>
    <row r="3" spans="1:5" ht="19.5" thickBot="1">
      <c r="A3" s="61" t="s">
        <v>32</v>
      </c>
      <c r="B3" s="62"/>
      <c r="D3" s="58" t="s">
        <v>28</v>
      </c>
      <c r="E3" s="63"/>
    </row>
    <row r="4" spans="1:5" ht="18.75">
      <c r="A4" s="22" t="s">
        <v>36</v>
      </c>
      <c r="B4" s="23">
        <v>2085938.1800000016</v>
      </c>
      <c r="D4" s="15" t="s">
        <v>114</v>
      </c>
      <c r="E4" s="16">
        <f>SUM('[3]Úpravy'!G47:G62)</f>
        <v>424356.4200000002</v>
      </c>
    </row>
    <row r="5" spans="1:5" ht="18.75">
      <c r="A5" s="24" t="s">
        <v>29</v>
      </c>
      <c r="B5" s="25">
        <f>B4-B6</f>
        <v>426141.68999999994</v>
      </c>
      <c r="D5" s="17" t="s">
        <v>29</v>
      </c>
      <c r="E5" s="18">
        <v>110940</v>
      </c>
    </row>
    <row r="6" spans="1:5" ht="19.5" thickBot="1">
      <c r="A6" s="26" t="s">
        <v>30</v>
      </c>
      <c r="B6" s="91">
        <v>1659796.4900000016</v>
      </c>
      <c r="D6" s="19" t="s">
        <v>30</v>
      </c>
      <c r="E6" s="92">
        <f>E4-E5</f>
        <v>313416.4200000002</v>
      </c>
    </row>
    <row r="7" spans="1:5" ht="19.5" thickBot="1">
      <c r="A7" s="30" t="s">
        <v>31</v>
      </c>
      <c r="B7" s="21"/>
      <c r="D7" s="20"/>
      <c r="E7" s="21"/>
    </row>
    <row r="8" spans="1:5" ht="18.75">
      <c r="A8" s="22" t="s">
        <v>119</v>
      </c>
      <c r="B8" s="72">
        <v>-19666.6</v>
      </c>
      <c r="D8" s="24" t="s">
        <v>109</v>
      </c>
      <c r="E8" s="98">
        <v>-56764.2</v>
      </c>
    </row>
    <row r="9" spans="1:5" ht="18.75">
      <c r="A9" s="24" t="s">
        <v>119</v>
      </c>
      <c r="B9" s="73">
        <v>-1191.91</v>
      </c>
      <c r="D9" s="24" t="s">
        <v>93</v>
      </c>
      <c r="E9" s="98">
        <v>-4540</v>
      </c>
    </row>
    <row r="10" spans="1:5" ht="18.75">
      <c r="A10" s="24" t="s">
        <v>120</v>
      </c>
      <c r="B10" s="98">
        <v>2874</v>
      </c>
      <c r="D10" s="24" t="s">
        <v>94</v>
      </c>
      <c r="E10" s="98">
        <v>-2724.67</v>
      </c>
    </row>
    <row r="11" spans="1:5" ht="18.75">
      <c r="A11" s="24" t="s">
        <v>121</v>
      </c>
      <c r="B11" s="98">
        <v>66024</v>
      </c>
      <c r="D11" s="24" t="s">
        <v>95</v>
      </c>
      <c r="E11" s="98">
        <v>-217.92</v>
      </c>
    </row>
    <row r="12" spans="1:5" ht="18.75">
      <c r="A12" s="24" t="s">
        <v>91</v>
      </c>
      <c r="B12" s="98">
        <v>28856</v>
      </c>
      <c r="D12" s="24" t="s">
        <v>96</v>
      </c>
      <c r="E12" s="98">
        <v>-44120.8</v>
      </c>
    </row>
    <row r="13" spans="1:6" ht="18.75">
      <c r="A13" s="24" t="s">
        <v>116</v>
      </c>
      <c r="B13" s="98">
        <v>29820</v>
      </c>
      <c r="D13" s="24" t="s">
        <v>97</v>
      </c>
      <c r="E13" s="98">
        <v>-2572.73</v>
      </c>
      <c r="F13" s="1"/>
    </row>
    <row r="14" spans="1:2" ht="18.75">
      <c r="A14" s="24" t="s">
        <v>115</v>
      </c>
      <c r="B14" s="98">
        <v>19114</v>
      </c>
    </row>
    <row r="15" spans="1:2" ht="18.75">
      <c r="A15" s="24" t="s">
        <v>92</v>
      </c>
      <c r="B15" s="98">
        <v>221144.2</v>
      </c>
    </row>
    <row r="16" spans="1:2" ht="18.75">
      <c r="A16" s="24" t="s">
        <v>117</v>
      </c>
      <c r="B16" s="98">
        <v>69168</v>
      </c>
    </row>
    <row r="17" spans="1:2" ht="18.75">
      <c r="A17" s="24" t="s">
        <v>118</v>
      </c>
      <c r="B17" s="98">
        <v>10000</v>
      </c>
    </row>
    <row r="18" spans="1:2" ht="18.75">
      <c r="A18" s="20"/>
      <c r="B18" s="71"/>
    </row>
    <row r="19" spans="1:4" ht="18.75">
      <c r="A19" s="20"/>
      <c r="B19" s="71"/>
      <c r="D19" s="70"/>
    </row>
    <row r="20" spans="1:6" ht="18.75">
      <c r="A20" s="20"/>
      <c r="B20" s="71"/>
      <c r="D20" s="70"/>
      <c r="E20" s="70"/>
      <c r="F20" s="1"/>
    </row>
    <row r="21" spans="1:6" ht="18.75">
      <c r="A21" s="20"/>
      <c r="B21" s="134"/>
      <c r="D21" s="70"/>
      <c r="E21" s="70"/>
      <c r="F21" s="1"/>
    </row>
    <row r="22" spans="1:6" ht="18.75">
      <c r="A22" s="20"/>
      <c r="B22" s="71"/>
      <c r="D22" s="70"/>
      <c r="E22" s="70"/>
      <c r="F22" s="1"/>
    </row>
    <row r="23" spans="1:6" ht="18.75">
      <c r="A23" s="20"/>
      <c r="B23" s="71"/>
      <c r="D23" s="1"/>
      <c r="E23" s="1"/>
      <c r="F23" s="1"/>
    </row>
    <row r="24" spans="1:2" ht="18.75">
      <c r="A24" s="20"/>
      <c r="B24" s="71"/>
    </row>
    <row r="25" spans="1:2" ht="12.75">
      <c r="A25" s="1"/>
      <c r="B25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2.57421875" style="0" customWidth="1"/>
    <col min="2" max="2" width="36.00390625" style="0" customWidth="1"/>
    <col min="5" max="5" width="10.140625" style="0" bestFit="1" customWidth="1"/>
  </cols>
  <sheetData>
    <row r="1" ht="36" customHeight="1">
      <c r="A1" s="40" t="s">
        <v>76</v>
      </c>
    </row>
    <row r="2" spans="1:2" ht="24" customHeight="1">
      <c r="A2" s="81" t="s">
        <v>56</v>
      </c>
      <c r="B2" s="82"/>
    </row>
    <row r="3" spans="1:2" ht="22.5" customHeight="1">
      <c r="A3" s="52" t="s">
        <v>59</v>
      </c>
      <c r="B3" s="115">
        <v>30927820</v>
      </c>
    </row>
    <row r="4" spans="1:5" ht="21.75" customHeight="1">
      <c r="A4" s="52" t="s">
        <v>29</v>
      </c>
      <c r="B4" s="115">
        <v>30931245</v>
      </c>
      <c r="E4" s="12"/>
    </row>
    <row r="5" spans="1:2" ht="24" customHeight="1">
      <c r="A5" s="52" t="s">
        <v>53</v>
      </c>
      <c r="B5" s="93">
        <f>B3-B4</f>
        <v>-3425</v>
      </c>
    </row>
    <row r="6" spans="1:2" ht="9.75" customHeight="1">
      <c r="A6" s="20"/>
      <c r="B6" s="21"/>
    </row>
    <row r="7" spans="1:2" ht="24.75" customHeight="1">
      <c r="A7" s="81" t="s">
        <v>57</v>
      </c>
      <c r="B7" s="83"/>
    </row>
    <row r="8" spans="1:2" ht="24.75" customHeight="1">
      <c r="A8" s="52" t="s">
        <v>52</v>
      </c>
      <c r="B8" s="115">
        <v>1127560</v>
      </c>
    </row>
    <row r="9" spans="1:2" ht="26.25" customHeight="1">
      <c r="A9" s="52" t="s">
        <v>29</v>
      </c>
      <c r="B9" s="115">
        <v>1026795</v>
      </c>
    </row>
    <row r="10" spans="1:2" ht="28.5" customHeight="1">
      <c r="A10" s="52" t="s">
        <v>30</v>
      </c>
      <c r="B10" s="93">
        <f>B8-B9</f>
        <v>100765</v>
      </c>
    </row>
    <row r="11" spans="1:2" ht="12" customHeight="1">
      <c r="A11" s="20"/>
      <c r="B11" s="21"/>
    </row>
    <row r="12" spans="1:4" ht="24.75" customHeight="1">
      <c r="A12" s="81" t="s">
        <v>106</v>
      </c>
      <c r="B12" s="82"/>
      <c r="D12" s="12"/>
    </row>
    <row r="13" spans="1:4" ht="23.25" customHeight="1">
      <c r="A13" s="52" t="s">
        <v>52</v>
      </c>
      <c r="B13" s="53">
        <v>1025837</v>
      </c>
      <c r="D13" s="12"/>
    </row>
    <row r="14" spans="1:4" ht="22.5" customHeight="1">
      <c r="A14" s="52" t="s">
        <v>29</v>
      </c>
      <c r="B14" s="53">
        <v>931002</v>
      </c>
      <c r="D14" s="12"/>
    </row>
    <row r="15" spans="1:4" ht="24.75" customHeight="1">
      <c r="A15" s="52" t="s">
        <v>30</v>
      </c>
      <c r="B15" s="93">
        <f>B13-B14</f>
        <v>94835</v>
      </c>
      <c r="C15" s="12"/>
      <c r="D15" s="12"/>
    </row>
    <row r="17" spans="1:4" ht="24.75" customHeight="1">
      <c r="A17" s="81" t="s">
        <v>54</v>
      </c>
      <c r="B17" s="82"/>
      <c r="D17" s="12"/>
    </row>
    <row r="18" spans="1:4" ht="23.25" customHeight="1">
      <c r="A18" s="52" t="s">
        <v>58</v>
      </c>
      <c r="B18" s="53">
        <f>1995310+3335575</f>
        <v>5330885</v>
      </c>
      <c r="D18" s="12"/>
    </row>
    <row r="19" spans="1:4" ht="22.5" customHeight="1">
      <c r="A19" s="52" t="s">
        <v>55</v>
      </c>
      <c r="B19" s="53">
        <v>3450978</v>
      </c>
      <c r="D19" s="12"/>
    </row>
    <row r="20" spans="1:3" ht="24.75" customHeight="1">
      <c r="A20" s="52" t="s">
        <v>65</v>
      </c>
      <c r="B20" s="93">
        <f>B18-B19</f>
        <v>1879907</v>
      </c>
      <c r="C20" s="1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Sovová Ilona</dc:creator>
  <cp:keywords/>
  <dc:description/>
  <cp:lastModifiedBy>Ilona Sovová</cp:lastModifiedBy>
  <cp:lastPrinted>2012-04-16T14:21:22Z</cp:lastPrinted>
  <dcterms:created xsi:type="dcterms:W3CDTF">2009-02-16T14:16:31Z</dcterms:created>
  <dcterms:modified xsi:type="dcterms:W3CDTF">2012-04-17T12:54:29Z</dcterms:modified>
  <cp:category/>
  <cp:version/>
  <cp:contentType/>
  <cp:contentStatus/>
</cp:coreProperties>
</file>